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ATER UTILITIES\WATER TREATMENT\WTP DATA\New Monthly WTP Data Workbook\2020 WTP Data\"/>
    </mc:Choice>
  </mc:AlternateContent>
  <bookViews>
    <workbookView xWindow="1650" yWindow="795" windowWidth="16665" windowHeight="8280" activeTab="1"/>
  </bookViews>
  <sheets>
    <sheet name="Water Quality" sheetId="5" r:id="rId1"/>
    <sheet name="Pumpage" sheetId="4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'Water Quality'!$A$1:$O$42</definedName>
  </definedNames>
  <calcPr calcId="162913"/>
</workbook>
</file>

<file path=xl/calcChain.xml><?xml version="1.0" encoding="utf-8"?>
<calcChain xmlns="http://schemas.openxmlformats.org/spreadsheetml/2006/main">
  <c r="C23" i="8" l="1"/>
  <c r="B6" i="4" l="1"/>
  <c r="B37" i="8" l="1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K34" i="6"/>
  <c r="J34" i="6"/>
  <c r="I34" i="6"/>
  <c r="H34" i="6"/>
  <c r="L33" i="6"/>
  <c r="K33" i="6"/>
  <c r="J33" i="6"/>
  <c r="I33" i="6"/>
  <c r="H33" i="6"/>
  <c r="L32" i="6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29" i="6"/>
  <c r="K29" i="6"/>
  <c r="J29" i="6"/>
  <c r="I29" i="6"/>
  <c r="H29" i="6"/>
  <c r="L28" i="6"/>
  <c r="K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K25" i="6"/>
  <c r="J25" i="6"/>
  <c r="I25" i="6"/>
  <c r="H25" i="6"/>
  <c r="L24" i="6"/>
  <c r="K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K21" i="6"/>
  <c r="J21" i="6"/>
  <c r="I21" i="6"/>
  <c r="H21" i="6"/>
  <c r="L20" i="6"/>
  <c r="K20" i="6"/>
  <c r="J20" i="6"/>
  <c r="I20" i="6"/>
  <c r="H20" i="6"/>
  <c r="L19" i="6"/>
  <c r="K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K7" i="6"/>
  <c r="J7" i="6"/>
  <c r="I7" i="6"/>
  <c r="H7" i="6"/>
  <c r="L6" i="6"/>
  <c r="K6" i="6"/>
  <c r="J6" i="6"/>
  <c r="I6" i="6"/>
  <c r="H6" i="6"/>
  <c r="L5" i="6"/>
  <c r="K5" i="6"/>
  <c r="J5" i="6"/>
  <c r="I5" i="6"/>
  <c r="H5" i="6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J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O35" i="5" l="1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C107" i="11" l="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7" i="7" l="1"/>
  <c r="L16" i="7"/>
  <c r="L15" i="7"/>
  <c r="L14" i="7"/>
  <c r="L13" i="7"/>
  <c r="N17" i="7" l="1"/>
  <c r="AC17" i="7" s="1"/>
  <c r="M17" i="7"/>
  <c r="AB17" i="7" s="1"/>
  <c r="N16" i="7"/>
  <c r="AC16" i="7" s="1"/>
  <c r="M16" i="7"/>
  <c r="AB16" i="7" s="1"/>
  <c r="N15" i="7"/>
  <c r="AC15" i="7" s="1"/>
  <c r="M15" i="7"/>
  <c r="AB15" i="7" s="1"/>
  <c r="N14" i="7"/>
  <c r="AC14" i="7" s="1"/>
  <c r="M14" i="7"/>
  <c r="AB14" i="7" s="1"/>
  <c r="N13" i="7"/>
  <c r="AC13" i="7" s="1"/>
  <c r="M13" i="7"/>
  <c r="AB13" i="7" s="1"/>
  <c r="L27" i="7" l="1"/>
  <c r="L25" i="7"/>
  <c r="N27" i="7" l="1"/>
  <c r="AC27" i="7" s="1"/>
  <c r="M27" i="7"/>
  <c r="AB27" i="7" s="1"/>
  <c r="N25" i="7"/>
  <c r="AC25" i="7" s="1"/>
  <c r="M25" i="7"/>
  <c r="AB25" i="7" s="1"/>
  <c r="L20" i="7" l="1"/>
  <c r="L19" i="7"/>
  <c r="N20" i="7" l="1"/>
  <c r="AC20" i="7" s="1"/>
  <c r="M20" i="7"/>
  <c r="AB20" i="7" s="1"/>
  <c r="N19" i="7"/>
  <c r="AC19" i="7" s="1"/>
  <c r="M19" i="7"/>
  <c r="AB19" i="7" s="1"/>
  <c r="L18" i="7"/>
  <c r="N18" i="7" l="1"/>
  <c r="M18" i="7"/>
  <c r="AB18" i="7" l="1"/>
  <c r="AC18" i="7"/>
  <c r="L21" i="7" l="1"/>
  <c r="N21" i="7" l="1"/>
  <c r="M21" i="7"/>
  <c r="AC21" i="7" l="1"/>
  <c r="AB21" i="7"/>
  <c r="L22" i="7" l="1"/>
  <c r="N22" i="7" l="1"/>
  <c r="M22" i="7"/>
  <c r="AB22" i="7" l="1"/>
  <c r="AC22" i="7"/>
  <c r="L23" i="7" l="1"/>
  <c r="N23" i="7" l="1"/>
  <c r="M23" i="7"/>
  <c r="AB23" i="7" l="1"/>
  <c r="AC23" i="7"/>
  <c r="L26" i="7" l="1"/>
  <c r="N26" i="7" l="1"/>
  <c r="M26" i="7"/>
  <c r="AB26" i="7" l="1"/>
  <c r="AC26" i="7"/>
  <c r="L28" i="7" l="1"/>
  <c r="M28" i="7" l="1"/>
  <c r="N28" i="7"/>
  <c r="AC28" i="7" l="1"/>
  <c r="AB28" i="7"/>
  <c r="L29" i="7" l="1"/>
  <c r="M29" i="7" l="1"/>
  <c r="N29" i="7"/>
  <c r="AC29" i="7" l="1"/>
  <c r="AB29" i="7"/>
  <c r="L30" i="7" l="1"/>
  <c r="N30" i="7" l="1"/>
  <c r="M30" i="7"/>
  <c r="AB30" i="7" l="1"/>
  <c r="AC30" i="7"/>
  <c r="L31" i="7" l="1"/>
  <c r="N31" i="7" l="1"/>
  <c r="M31" i="7"/>
  <c r="AB31" i="7" l="1"/>
  <c r="AC31" i="7"/>
  <c r="L32" i="7" l="1"/>
  <c r="N32" i="7" l="1"/>
  <c r="M32" i="7"/>
  <c r="AC32" i="7" l="1"/>
  <c r="AB32" i="7"/>
  <c r="L33" i="7" l="1"/>
  <c r="N33" i="7" l="1"/>
  <c r="M33" i="7"/>
  <c r="AB33" i="7" l="1"/>
  <c r="AC33" i="7"/>
  <c r="L34" i="7" l="1"/>
  <c r="N34" i="7" l="1"/>
  <c r="M34" i="7"/>
  <c r="AC34" i="7" l="1"/>
  <c r="AB34" i="7"/>
  <c r="L35" i="7" l="1"/>
  <c r="N35" i="7" l="1"/>
  <c r="M35" i="7"/>
  <c r="AB35" i="7" l="1"/>
  <c r="AC35" i="7"/>
  <c r="L12" i="7" l="1"/>
  <c r="L11" i="7"/>
  <c r="L10" i="7"/>
  <c r="L9" i="7"/>
  <c r="L8" i="7"/>
  <c r="L7" i="7"/>
  <c r="M12" i="7" l="1"/>
  <c r="AB12" i="7" s="1"/>
  <c r="N12" i="7"/>
  <c r="AC12" i="7" s="1"/>
  <c r="N11" i="7"/>
  <c r="AC11" i="7" s="1"/>
  <c r="M11" i="7"/>
  <c r="AB11" i="7" s="1"/>
  <c r="N10" i="7"/>
  <c r="AC10" i="7" s="1"/>
  <c r="M10" i="7"/>
  <c r="AB10" i="7" s="1"/>
  <c r="N9" i="7"/>
  <c r="AC9" i="7" s="1"/>
  <c r="M9" i="7"/>
  <c r="AB9" i="7" s="1"/>
  <c r="N8" i="7"/>
  <c r="AC8" i="7" s="1"/>
  <c r="M8" i="7"/>
  <c r="AB8" i="7" s="1"/>
  <c r="N7" i="7"/>
  <c r="AC7" i="7" s="1"/>
  <c r="M7" i="7"/>
  <c r="AB7" i="7" s="1"/>
  <c r="L6" i="7"/>
  <c r="K39" i="6"/>
  <c r="K38" i="6"/>
  <c r="K37" i="6"/>
  <c r="L24" i="7"/>
  <c r="K36" i="6"/>
  <c r="M6" i="7" l="1"/>
  <c r="N6" i="7"/>
  <c r="AC6" i="7" s="1"/>
  <c r="N24" i="7"/>
  <c r="M24" i="7"/>
  <c r="AB24" i="7" s="1"/>
  <c r="L39" i="7"/>
  <c r="L40" i="7"/>
  <c r="L38" i="7"/>
  <c r="AB6" i="7" l="1"/>
  <c r="M40" i="7"/>
  <c r="M38" i="7"/>
  <c r="M39" i="7"/>
  <c r="AC24" i="7"/>
  <c r="N39" i="7"/>
  <c r="N38" i="7"/>
  <c r="N40" i="7"/>
  <c r="N37" i="7"/>
  <c r="C110" i="11" s="1"/>
  <c r="AB39" i="7" l="1"/>
  <c r="AB37" i="7"/>
  <c r="AB40" i="7"/>
  <c r="AC37" i="7"/>
  <c r="AC39" i="7"/>
  <c r="AC40" i="7"/>
  <c r="AC38" i="7"/>
  <c r="AB38" i="7" l="1"/>
  <c r="AC45" i="7" s="1"/>
  <c r="C113" i="11"/>
  <c r="F40" i="5" l="1"/>
  <c r="F38" i="5"/>
  <c r="F39" i="5"/>
  <c r="G39" i="5"/>
  <c r="G38" i="5"/>
  <c r="G40" i="5"/>
  <c r="I40" i="5"/>
  <c r="I39" i="5"/>
  <c r="I38" i="5"/>
  <c r="K39" i="5"/>
  <c r="K40" i="5"/>
  <c r="K38" i="5"/>
  <c r="M39" i="5"/>
  <c r="M40" i="5"/>
  <c r="M38" i="5"/>
  <c r="H40" i="5"/>
  <c r="H39" i="5"/>
  <c r="H38" i="5"/>
  <c r="O40" i="5"/>
  <c r="O39" i="5"/>
  <c r="O38" i="5"/>
  <c r="N39" i="5"/>
  <c r="N40" i="5"/>
  <c r="N38" i="5"/>
  <c r="E38" i="5"/>
  <c r="E39" i="5"/>
  <c r="E40" i="5"/>
  <c r="J39" i="5"/>
  <c r="J40" i="5"/>
  <c r="J38" i="5"/>
  <c r="D39" i="5" l="1"/>
  <c r="D40" i="5"/>
  <c r="D38" i="5"/>
  <c r="L40" i="5"/>
  <c r="L39" i="5"/>
  <c r="L38" i="5"/>
  <c r="O34" i="6" l="1"/>
  <c r="P34" i="6"/>
  <c r="N34" i="6"/>
  <c r="N6" i="6"/>
  <c r="P6" i="6"/>
  <c r="M6" i="6"/>
  <c r="Q6" i="6"/>
  <c r="O6" i="6"/>
  <c r="N5" i="6"/>
  <c r="M5" i="6"/>
  <c r="P5" i="6"/>
  <c r="O5" i="6"/>
  <c r="Q5" i="6"/>
  <c r="Q35" i="6"/>
  <c r="M35" i="6"/>
  <c r="P35" i="6"/>
  <c r="N35" i="6"/>
  <c r="O35" i="6"/>
  <c r="M34" i="6"/>
  <c r="Q34" i="6"/>
  <c r="Q19" i="6"/>
  <c r="N19" i="6"/>
  <c r="P19" i="6"/>
  <c r="O19" i="6"/>
  <c r="M19" i="6"/>
  <c r="N11" i="6"/>
  <c r="O11" i="6"/>
  <c r="M11" i="6"/>
  <c r="P11" i="6"/>
  <c r="Q11" i="6"/>
  <c r="N30" i="6"/>
  <c r="Q30" i="6"/>
  <c r="M30" i="6"/>
  <c r="O30" i="6"/>
  <c r="P30" i="6"/>
  <c r="M25" i="6"/>
  <c r="P25" i="6"/>
  <c r="N25" i="6"/>
  <c r="Q25" i="6"/>
  <c r="O25" i="6"/>
  <c r="M20" i="6"/>
  <c r="O20" i="6"/>
  <c r="P20" i="6"/>
  <c r="Q20" i="6"/>
  <c r="N20" i="6"/>
  <c r="M16" i="6"/>
  <c r="N16" i="6"/>
  <c r="O16" i="6"/>
  <c r="Q16" i="6"/>
  <c r="P16" i="6"/>
  <c r="P15" i="6"/>
  <c r="O15" i="6"/>
  <c r="N15" i="6"/>
  <c r="Q15" i="6"/>
  <c r="M15" i="6"/>
  <c r="M31" i="6"/>
  <c r="P31" i="6"/>
  <c r="O31" i="6"/>
  <c r="N31" i="6"/>
  <c r="Q31" i="6"/>
  <c r="N32" i="6"/>
  <c r="O32" i="6"/>
  <c r="P32" i="6"/>
  <c r="M32" i="6"/>
  <c r="Q32" i="6"/>
  <c r="M26" i="6"/>
  <c r="P26" i="6"/>
  <c r="Q26" i="6"/>
  <c r="N26" i="6"/>
  <c r="O26" i="6"/>
  <c r="P17" i="6"/>
  <c r="O17" i="6"/>
  <c r="N17" i="6"/>
  <c r="M17" i="6"/>
  <c r="Q17" i="6"/>
  <c r="Q7" i="6"/>
  <c r="M7" i="6"/>
  <c r="O7" i="6"/>
  <c r="P7" i="6"/>
  <c r="N7" i="6"/>
  <c r="O27" i="6"/>
  <c r="Q27" i="6"/>
  <c r="M27" i="6"/>
  <c r="N27" i="6"/>
  <c r="P27" i="6"/>
  <c r="O21" i="6"/>
  <c r="M21" i="6"/>
  <c r="N21" i="6"/>
  <c r="Q21" i="6"/>
  <c r="P21" i="6"/>
  <c r="P12" i="6"/>
  <c r="M12" i="6"/>
  <c r="O12" i="6"/>
  <c r="Q12" i="6"/>
  <c r="N12" i="6"/>
  <c r="O8" i="6"/>
  <c r="P8" i="6"/>
  <c r="N8" i="6"/>
  <c r="Q8" i="6"/>
  <c r="M8" i="6"/>
  <c r="M28" i="6"/>
  <c r="O28" i="6"/>
  <c r="P28" i="6"/>
  <c r="N28" i="6"/>
  <c r="Q28" i="6"/>
  <c r="O22" i="6"/>
  <c r="M22" i="6"/>
  <c r="P22" i="6"/>
  <c r="Q22" i="6"/>
  <c r="N22" i="6"/>
  <c r="O18" i="6"/>
  <c r="Q18" i="6"/>
  <c r="P18" i="6"/>
  <c r="M18" i="6"/>
  <c r="N18" i="6"/>
  <c r="O13" i="6"/>
  <c r="M13" i="6"/>
  <c r="N13" i="6"/>
  <c r="Q13" i="6"/>
  <c r="P13" i="6"/>
  <c r="Q9" i="6"/>
  <c r="M9" i="6"/>
  <c r="P9" i="6"/>
  <c r="N9" i="6"/>
  <c r="O9" i="6"/>
  <c r="M24" i="6"/>
  <c r="N24" i="6"/>
  <c r="Q24" i="6"/>
  <c r="P24" i="6"/>
  <c r="O24" i="6"/>
  <c r="O33" i="6"/>
  <c r="M33" i="6"/>
  <c r="N33" i="6"/>
  <c r="P33" i="6"/>
  <c r="Q33" i="6"/>
  <c r="Q29" i="6"/>
  <c r="P29" i="6"/>
  <c r="O29" i="6"/>
  <c r="M29" i="6"/>
  <c r="N29" i="6"/>
  <c r="Q23" i="6"/>
  <c r="M23" i="6"/>
  <c r="P23" i="6"/>
  <c r="N23" i="6"/>
  <c r="O23" i="6"/>
  <c r="M14" i="6"/>
  <c r="O14" i="6"/>
  <c r="P14" i="6"/>
  <c r="Q14" i="6"/>
  <c r="N14" i="6"/>
  <c r="O10" i="6"/>
  <c r="P10" i="6"/>
  <c r="Q10" i="6"/>
  <c r="M10" i="6"/>
  <c r="N10" i="6"/>
  <c r="N39" i="6" l="1"/>
  <c r="N37" i="6"/>
  <c r="N38" i="6"/>
  <c r="M39" i="6"/>
  <c r="M37" i="6"/>
  <c r="M38" i="6"/>
  <c r="Q38" i="6"/>
  <c r="Q39" i="6"/>
  <c r="Q37" i="6"/>
  <c r="P39" i="6"/>
  <c r="P38" i="6"/>
  <c r="P37" i="6"/>
  <c r="O38" i="6"/>
  <c r="O37" i="6"/>
  <c r="O39" i="6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<sst xmlns="http://schemas.openxmlformats.org/spreadsheetml/2006/main" count="178" uniqueCount="125">
  <si>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</si>
  <si>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</si>
  <si>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</si>
  <si>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</si>
  <si>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</si>
  <si>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</si>
  <si>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</si>
  <si>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</si>
  <si>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</si>
  <si>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</si>
  <si>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</si>
  <si>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</si>
  <si>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</si>
  <si>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</si>
  <si>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</si>
  <si>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</si>
  <si>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</si>
  <si>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</si>
  <si>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</si>
  <si>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</si>
  <si>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</si>
  <si>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</si>
  <si>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</si>
  <si>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</si>
  <si>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</si>
  <si>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</si>
  <si>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</si>
  <si>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</si>
  <si>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</si>
  <si>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</si>
  <si>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</si>
  <si>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</si>
  <si>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</si>
  <si>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</si>
  <si>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</si>
  <si>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</si>
  <si>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</si>
  <si>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</si>
  <si>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</si>
  <si>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</si>
  <si>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</si>
  <si>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</si>
  <si>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</si>
  <si>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</si>
  <si>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</si>
  <si>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</si>
  <si>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</si>
  <si>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</si>
  <si>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</si>
  <si>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</si>
  <si>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</si>
  <si>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</si>
  <si>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</si>
  <si>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</si>
  <si>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</si>
  <si>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</si>
  <si>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</si>
  <si>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</si>
  <si>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</si>
  <si>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</si>
  <si>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</si>
  <si>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</si>
  <si>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</si>
  <si>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</si>
  <si>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</si>
  <si>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</si>
  <si>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</si>
  <si>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</si>
  <si>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</si>
  <si>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</si>
  <si>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</si>
  <si>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</si>
  <si>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</si>
  <si>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</si>
  <si>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</si>
  <si>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</si>
  <si>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</si>
  <si>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</si>
  <si>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</si>
  <si>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</si>
  <si>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</si>
  <si>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</si>
  <si>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</si>
  <si>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</si>
  <si>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</si>
  <si>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</si>
  <si>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</si>
  <si>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</si>
  <si>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</si>
  <si>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</si>
  <si>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</si>
  <si>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</si>
  <si>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</si>
  <si>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</si>
  <si>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</si>
  <si>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</si>
  <si>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</si>
  <si>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</si>
  <si>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</si>
  <si>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</si>
  <si>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</si>
  <si>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</si>
  <si>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</si>
  <si>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</si>
  <si>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</si>
  <si>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</si>
  <si>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</si>
  <si>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</si>
  <si>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</si>
  <si>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</si>
  <si>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</si>
  <si>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</si>
  <si>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</si>
  <si>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</si>
  <si>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</si>
  <si>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</si>
  <si>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</si>
  <si>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</si>
  <si>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</si>
  <si>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</si>
  <si>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</si>
  <si>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</si>
  <si>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November/1/2020</t>
  </si>
  <si>
    <t>Month, Year: November  2020</t>
  </si>
  <si>
    <t>Month, Year: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</si>
</sst>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3255.84</c:v>
                </c:pt>
                <c:pt idx="1">
                  <c:v>3888.92</c:v>
                </c:pt>
                <c:pt idx="2">
                  <c:v>3785.56</c:v>
                </c:pt>
                <c:pt idx="3">
                  <c:v>3346.28</c:v>
                </c:pt>
                <c:pt idx="4">
                  <c:v>3759.72</c:v>
                </c:pt>
                <c:pt idx="5">
                  <c:v>3720.96</c:v>
                </c:pt>
                <c:pt idx="6">
                  <c:v>3850.16</c:v>
                </c:pt>
                <c:pt idx="7">
                  <c:v>3643.44</c:v>
                </c:pt>
                <c:pt idx="8">
                  <c:v>3191.24</c:v>
                </c:pt>
                <c:pt idx="9">
                  <c:v>4043.96</c:v>
                </c:pt>
                <c:pt idx="10">
                  <c:v>3410.88</c:v>
                </c:pt>
                <c:pt idx="11">
                  <c:v>3824.32</c:v>
                </c:pt>
                <c:pt idx="12">
                  <c:v>3901.84</c:v>
                </c:pt>
                <c:pt idx="13">
                  <c:v>3876</c:v>
                </c:pt>
                <c:pt idx="14">
                  <c:v>3514.24</c:v>
                </c:pt>
                <c:pt idx="15">
                  <c:v>3281.68</c:v>
                </c:pt>
                <c:pt idx="16">
                  <c:v>3914.7599999999998</c:v>
                </c:pt>
                <c:pt idx="17">
                  <c:v>3798.48</c:v>
                </c:pt>
                <c:pt idx="18">
                  <c:v>3617.6</c:v>
                </c:pt>
                <c:pt idx="19">
                  <c:v>3139.56</c:v>
                </c:pt>
                <c:pt idx="20">
                  <c:v>3527.16</c:v>
                </c:pt>
                <c:pt idx="21">
                  <c:v>3850.16</c:v>
                </c:pt>
                <c:pt idx="22">
                  <c:v>3617.6</c:v>
                </c:pt>
                <c:pt idx="23">
                  <c:v>3152.48</c:v>
                </c:pt>
                <c:pt idx="24">
                  <c:v>3100.8</c:v>
                </c:pt>
                <c:pt idx="25">
                  <c:v>3152.48</c:v>
                </c:pt>
                <c:pt idx="26">
                  <c:v>3178.32</c:v>
                </c:pt>
                <c:pt idx="27">
                  <c:v>3126.64</c:v>
                </c:pt>
                <c:pt idx="28">
                  <c:v>3591.7599999999998</c:v>
                </c:pt>
                <c:pt idx="29">
                  <c:v>4470.32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280</c:v>
                </c:pt>
                <c:pt idx="1">
                  <c:v>360</c:v>
                </c:pt>
                <c:pt idx="2">
                  <c:v>360</c:v>
                </c:pt>
                <c:pt idx="3">
                  <c:v>320</c:v>
                </c:pt>
                <c:pt idx="4">
                  <c:v>220</c:v>
                </c:pt>
                <c:pt idx="5">
                  <c:v>320</c:v>
                </c:pt>
                <c:pt idx="6">
                  <c:v>340</c:v>
                </c:pt>
                <c:pt idx="7">
                  <c:v>300</c:v>
                </c:pt>
                <c:pt idx="8">
                  <c:v>280</c:v>
                </c:pt>
                <c:pt idx="9">
                  <c:v>380</c:v>
                </c:pt>
                <c:pt idx="10">
                  <c:v>300</c:v>
                </c:pt>
                <c:pt idx="11">
                  <c:v>340</c:v>
                </c:pt>
                <c:pt idx="12">
                  <c:v>320</c:v>
                </c:pt>
                <c:pt idx="13">
                  <c:v>340</c:v>
                </c:pt>
                <c:pt idx="14">
                  <c:v>300</c:v>
                </c:pt>
                <c:pt idx="15">
                  <c:v>280</c:v>
                </c:pt>
                <c:pt idx="16">
                  <c:v>340</c:v>
                </c:pt>
                <c:pt idx="17">
                  <c:v>200</c:v>
                </c:pt>
                <c:pt idx="18">
                  <c:v>320</c:v>
                </c:pt>
                <c:pt idx="19">
                  <c:v>280</c:v>
                </c:pt>
                <c:pt idx="20">
                  <c:v>310</c:v>
                </c:pt>
                <c:pt idx="21">
                  <c:v>390</c:v>
                </c:pt>
                <c:pt idx="22">
                  <c:v>320</c:v>
                </c:pt>
                <c:pt idx="23">
                  <c:v>300</c:v>
                </c:pt>
                <c:pt idx="24">
                  <c:v>320</c:v>
                </c:pt>
                <c:pt idx="25">
                  <c:v>280</c:v>
                </c:pt>
                <c:pt idx="26">
                  <c:v>290</c:v>
                </c:pt>
                <c:pt idx="27">
                  <c:v>310</c:v>
                </c:pt>
                <c:pt idx="28">
                  <c:v>330</c:v>
                </c:pt>
                <c:pt idx="29">
                  <c:v>350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427.50000000000006</c:v>
                </c:pt>
                <c:pt idx="1">
                  <c:v>709.65000000000009</c:v>
                </c:pt>
                <c:pt idx="2">
                  <c:v>538.65000000000009</c:v>
                </c:pt>
                <c:pt idx="3">
                  <c:v>410.40000000000003</c:v>
                </c:pt>
                <c:pt idx="4">
                  <c:v>427.50000000000006</c:v>
                </c:pt>
                <c:pt idx="5">
                  <c:v>495.90000000000003</c:v>
                </c:pt>
                <c:pt idx="6">
                  <c:v>427.50000000000006</c:v>
                </c:pt>
                <c:pt idx="7">
                  <c:v>453.15000000000003</c:v>
                </c:pt>
                <c:pt idx="8">
                  <c:v>453.15000000000003</c:v>
                </c:pt>
                <c:pt idx="9">
                  <c:v>513</c:v>
                </c:pt>
                <c:pt idx="10">
                  <c:v>453.15000000000003</c:v>
                </c:pt>
                <c:pt idx="11">
                  <c:v>513</c:v>
                </c:pt>
                <c:pt idx="12">
                  <c:v>513</c:v>
                </c:pt>
                <c:pt idx="13">
                  <c:v>470.25000000000006</c:v>
                </c:pt>
                <c:pt idx="14">
                  <c:v>453.15000000000003</c:v>
                </c:pt>
                <c:pt idx="15">
                  <c:v>470.25000000000006</c:v>
                </c:pt>
                <c:pt idx="16">
                  <c:v>495.90000000000003</c:v>
                </c:pt>
                <c:pt idx="17">
                  <c:v>470.25000000000006</c:v>
                </c:pt>
                <c:pt idx="18">
                  <c:v>470.25000000000006</c:v>
                </c:pt>
                <c:pt idx="19">
                  <c:v>427.50000000000006</c:v>
                </c:pt>
                <c:pt idx="20">
                  <c:v>495.90000000000003</c:v>
                </c:pt>
                <c:pt idx="21">
                  <c:v>453.15000000000003</c:v>
                </c:pt>
                <c:pt idx="22">
                  <c:v>470.25000000000006</c:v>
                </c:pt>
                <c:pt idx="23">
                  <c:v>453.15000000000003</c:v>
                </c:pt>
                <c:pt idx="24">
                  <c:v>410.40000000000003</c:v>
                </c:pt>
                <c:pt idx="25">
                  <c:v>384.75000000000006</c:v>
                </c:pt>
                <c:pt idx="26">
                  <c:v>453.15000000000003</c:v>
                </c:pt>
                <c:pt idx="27">
                  <c:v>367.65000000000003</c:v>
                </c:pt>
                <c:pt idx="28">
                  <c:v>453.15000000000003</c:v>
                </c:pt>
                <c:pt idx="29">
                  <c:v>538.65000000000009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429.66</c:v>
                </c:pt>
                <c:pt idx="1">
                  <c:v>480.81</c:v>
                </c:pt>
                <c:pt idx="2">
                  <c:v>593.34</c:v>
                </c:pt>
                <c:pt idx="3">
                  <c:v>450.12</c:v>
                </c:pt>
                <c:pt idx="4">
                  <c:v>521.73</c:v>
                </c:pt>
                <c:pt idx="5">
                  <c:v>531.96</c:v>
                </c:pt>
                <c:pt idx="6">
                  <c:v>511.5</c:v>
                </c:pt>
                <c:pt idx="7">
                  <c:v>480.81</c:v>
                </c:pt>
                <c:pt idx="8">
                  <c:v>439.89000000000004</c:v>
                </c:pt>
                <c:pt idx="9">
                  <c:v>613.80000000000007</c:v>
                </c:pt>
                <c:pt idx="10">
                  <c:v>491.04</c:v>
                </c:pt>
                <c:pt idx="11">
                  <c:v>531.96</c:v>
                </c:pt>
                <c:pt idx="12">
                  <c:v>511.5</c:v>
                </c:pt>
                <c:pt idx="13">
                  <c:v>511.5</c:v>
                </c:pt>
                <c:pt idx="14">
                  <c:v>470.58000000000004</c:v>
                </c:pt>
                <c:pt idx="15">
                  <c:v>439.89000000000004</c:v>
                </c:pt>
                <c:pt idx="16">
                  <c:v>511.5</c:v>
                </c:pt>
                <c:pt idx="17">
                  <c:v>511.5</c:v>
                </c:pt>
                <c:pt idx="18">
                  <c:v>480.81</c:v>
                </c:pt>
                <c:pt idx="19">
                  <c:v>429.66</c:v>
                </c:pt>
                <c:pt idx="20">
                  <c:v>491.04</c:v>
                </c:pt>
                <c:pt idx="21">
                  <c:v>542.19000000000005</c:v>
                </c:pt>
                <c:pt idx="22">
                  <c:v>511.5</c:v>
                </c:pt>
                <c:pt idx="23">
                  <c:v>450.12</c:v>
                </c:pt>
                <c:pt idx="24">
                  <c:v>460.35</c:v>
                </c:pt>
                <c:pt idx="25">
                  <c:v>450.12</c:v>
                </c:pt>
                <c:pt idx="26">
                  <c:v>429.66</c:v>
                </c:pt>
                <c:pt idx="27">
                  <c:v>429.66</c:v>
                </c:pt>
                <c:pt idx="28">
                  <c:v>480.81</c:v>
                </c:pt>
                <c:pt idx="29">
                  <c:v>521.73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159.88982558128717</c:v>
                </c:pt>
                <c:pt idx="1">
                  <c:v>168.73640981013438</c:v>
                </c:pt>
                <c:pt idx="2">
                  <c:v>153.93238372098884</c:v>
                </c:pt>
                <c:pt idx="3">
                  <c:v>146.1572795496707</c:v>
                </c:pt>
                <c:pt idx="4">
                  <c:v>148.21989499195382</c:v>
                </c:pt>
                <c:pt idx="5">
                  <c:v>153.38250632912099</c:v>
                </c:pt>
                <c:pt idx="6">
                  <c:v>158.48656852792266</c:v>
                </c:pt>
                <c:pt idx="7">
                  <c:v>156.39572310400428</c:v>
                </c:pt>
                <c:pt idx="8">
                  <c:v>156.18431707322617</c:v>
                </c:pt>
                <c:pt idx="9">
                  <c:v>163.55969908810252</c:v>
                </c:pt>
                <c:pt idx="10">
                  <c:v>161.60063585952375</c:v>
                </c:pt>
                <c:pt idx="11">
                  <c:v>160.53524333333334</c:v>
                </c:pt>
                <c:pt idx="12">
                  <c:v>158.18392346094063</c:v>
                </c:pt>
                <c:pt idx="13">
                  <c:v>150.89591666666666</c:v>
                </c:pt>
                <c:pt idx="14">
                  <c:v>161.59638756852135</c:v>
                </c:pt>
                <c:pt idx="15">
                  <c:v>163.81804030712919</c:v>
                </c:pt>
                <c:pt idx="16">
                  <c:v>160.4352257001724</c:v>
                </c:pt>
                <c:pt idx="17">
                  <c:v>144.45248911219963</c:v>
                </c:pt>
                <c:pt idx="18">
                  <c:v>171.22038680925138</c:v>
                </c:pt>
                <c:pt idx="19">
                  <c:v>150.47749800795503</c:v>
                </c:pt>
                <c:pt idx="20">
                  <c:v>162.03664246828663</c:v>
                </c:pt>
                <c:pt idx="21">
                  <c:v>162.42407499999999</c:v>
                </c:pt>
                <c:pt idx="22">
                  <c:v>155.94239786853305</c:v>
                </c:pt>
                <c:pt idx="23">
                  <c:v>170.37731313128808</c:v>
                </c:pt>
                <c:pt idx="24">
                  <c:v>152.29679074454259</c:v>
                </c:pt>
                <c:pt idx="25">
                  <c:v>169.15547283698248</c:v>
                </c:pt>
                <c:pt idx="26">
                  <c:v>165.31513253013497</c:v>
                </c:pt>
                <c:pt idx="27">
                  <c:v>146.14388118813986</c:v>
                </c:pt>
                <c:pt idx="28">
                  <c:v>160.50212588643782</c:v>
                </c:pt>
                <c:pt idx="29">
                  <c:v>150.51405890806484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28</c:v>
                </c:pt>
                <c:pt idx="1">
                  <c:v>0</c:v>
                </c:pt>
                <c:pt idx="2">
                  <c:v>55</c:v>
                </c:pt>
                <c:pt idx="3">
                  <c:v>0</c:v>
                </c:pt>
                <c:pt idx="4">
                  <c:v>55</c:v>
                </c:pt>
                <c:pt idx="5">
                  <c:v>40</c:v>
                </c:pt>
                <c:pt idx="6">
                  <c:v>40</c:v>
                </c:pt>
                <c:pt idx="7">
                  <c:v>25</c:v>
                </c:pt>
                <c:pt idx="8">
                  <c:v>25</c:v>
                </c:pt>
                <c:pt idx="9">
                  <c:v>56</c:v>
                </c:pt>
                <c:pt idx="10">
                  <c:v>29</c:v>
                </c:pt>
                <c:pt idx="11">
                  <c:v>23</c:v>
                </c:pt>
                <c:pt idx="12">
                  <c:v>18</c:v>
                </c:pt>
                <c:pt idx="13">
                  <c:v>9</c:v>
                </c:pt>
                <c:pt idx="14">
                  <c:v>30</c:v>
                </c:pt>
                <c:pt idx="15">
                  <c:v>25</c:v>
                </c:pt>
                <c:pt idx="16">
                  <c:v>31</c:v>
                </c:pt>
                <c:pt idx="17">
                  <c:v>16</c:v>
                </c:pt>
                <c:pt idx="18">
                  <c:v>52</c:v>
                </c:pt>
                <c:pt idx="19">
                  <c:v>0</c:v>
                </c:pt>
                <c:pt idx="20">
                  <c:v>16</c:v>
                </c:pt>
                <c:pt idx="21">
                  <c:v>39</c:v>
                </c:pt>
                <c:pt idx="22">
                  <c:v>11</c:v>
                </c:pt>
                <c:pt idx="23">
                  <c:v>28</c:v>
                </c:pt>
                <c:pt idx="24">
                  <c:v>0</c:v>
                </c:pt>
                <c:pt idx="25">
                  <c:v>54</c:v>
                </c:pt>
                <c:pt idx="26">
                  <c:v>20</c:v>
                </c:pt>
                <c:pt idx="27">
                  <c:v>8</c:v>
                </c:pt>
                <c:pt idx="28">
                  <c:v>31</c:v>
                </c:pt>
                <c:pt idx="29">
                  <c:v>24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170.28000000011525</c:v>
                </c:pt>
                <c:pt idx="1">
                  <c:v>208.5599999999904</c:v>
                </c:pt>
                <c:pt idx="2">
                  <c:v>227.03999999991356</c:v>
                </c:pt>
                <c:pt idx="3">
                  <c:v>175.89000000005763</c:v>
                </c:pt>
                <c:pt idx="4">
                  <c:v>204.26999999995678</c:v>
                </c:pt>
                <c:pt idx="5">
                  <c:v>208.5599999999904</c:v>
                </c:pt>
                <c:pt idx="6">
                  <c:v>195.0299999999952</c:v>
                </c:pt>
                <c:pt idx="7">
                  <c:v>187.11000000006243</c:v>
                </c:pt>
                <c:pt idx="8">
                  <c:v>175.88999999993757</c:v>
                </c:pt>
                <c:pt idx="9">
                  <c:v>217.14000000005763</c:v>
                </c:pt>
                <c:pt idx="10">
                  <c:v>178.5299999999952</c:v>
                </c:pt>
                <c:pt idx="11">
                  <c:v>198</c:v>
                </c:pt>
                <c:pt idx="12">
                  <c:v>198.32999999994718</c:v>
                </c:pt>
                <c:pt idx="13">
                  <c:v>198</c:v>
                </c:pt>
                <c:pt idx="14">
                  <c:v>180.51000000003842</c:v>
                </c:pt>
                <c:pt idx="15">
                  <c:v>171.92999999997119</c:v>
                </c:pt>
                <c:pt idx="16">
                  <c:v>200.3099999999904</c:v>
                </c:pt>
                <c:pt idx="17">
                  <c:v>197.01000000003842</c:v>
                </c:pt>
                <c:pt idx="18">
                  <c:v>185.13000000001921</c:v>
                </c:pt>
                <c:pt idx="19">
                  <c:v>165.66000000001441</c:v>
                </c:pt>
                <c:pt idx="20">
                  <c:v>181.82999999994718</c:v>
                </c:pt>
                <c:pt idx="21">
                  <c:v>198</c:v>
                </c:pt>
                <c:pt idx="22">
                  <c:v>185.79000000003361</c:v>
                </c:pt>
                <c:pt idx="23">
                  <c:v>163.35000000002401</c:v>
                </c:pt>
                <c:pt idx="24">
                  <c:v>164.00999999991836</c:v>
                </c:pt>
                <c:pt idx="25">
                  <c:v>164.01000000003842</c:v>
                </c:pt>
                <c:pt idx="26">
                  <c:v>164.33999999998559</c:v>
                </c:pt>
                <c:pt idx="27">
                  <c:v>166.64999999997599</c:v>
                </c:pt>
                <c:pt idx="28">
                  <c:v>186.12000000010084</c:v>
                </c:pt>
                <c:pt idx="29">
                  <c:v>229.67999999997119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1574.04918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10161.883619999999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3372.1099999999997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5646.9600000000864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5646.9600000000864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190.97111851332156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November/1/2020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1574.04918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November/1/2020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10161.883619999999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November/1/2020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3372.1099999999997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November/1/2020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November/1/2020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1650.4660000000003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November/1/2020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5646.9600000000864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ATER%20TREATMENT\WTP%20DATA\DAILY%20RECORD\November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ATER%20TREATMENT\WTP%20DATA\DAILY%20RECORD\November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ATER%20TREATMENT\WTP%20DATA\New%20Monthly%20WTP%20Data%20Workbook\2015%20WTP%20Data\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1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Sheet3"/>
      <sheetName val="Sheet2"/>
      <sheetName val="Sheet4"/>
      <sheetName val="29"/>
      <sheetName val="30"/>
      <sheetName val="31"/>
      <sheetName val="Sheet1"/>
    </sheetNames>
    <sheetDataSet>
      <sheetData sheetId="0">
        <row r="5">
          <cell r="F5">
            <v>0</v>
          </cell>
          <cell r="I5">
            <v>47</v>
          </cell>
        </row>
        <row r="29">
          <cell r="J29">
            <v>9020300</v>
          </cell>
        </row>
        <row r="30">
          <cell r="J30">
            <v>5137.99</v>
          </cell>
        </row>
        <row r="31">
          <cell r="J31">
            <v>1320.7539999999999</v>
          </cell>
        </row>
        <row r="32">
          <cell r="J32">
            <v>13826230</v>
          </cell>
        </row>
        <row r="33">
          <cell r="B33">
            <v>252</v>
          </cell>
          <cell r="F33">
            <v>427.50000000000006</v>
          </cell>
          <cell r="J33">
            <v>41.598399999999998</v>
          </cell>
        </row>
        <row r="34">
          <cell r="C34">
            <v>37.828341977555127</v>
          </cell>
          <cell r="F34">
            <v>9.9339133344419981</v>
          </cell>
          <cell r="J34">
            <v>18823.080000000002</v>
          </cell>
        </row>
        <row r="35">
          <cell r="J35">
            <v>54219</v>
          </cell>
        </row>
        <row r="37">
          <cell r="J37">
            <v>6739250</v>
          </cell>
        </row>
        <row r="42">
          <cell r="B42">
            <v>280</v>
          </cell>
          <cell r="E42">
            <v>42</v>
          </cell>
          <cell r="H42">
            <v>28</v>
          </cell>
        </row>
        <row r="43">
          <cell r="C43">
            <v>6.5064227687573304</v>
          </cell>
          <cell r="F43">
            <v>0.97596341531359965</v>
          </cell>
          <cell r="H43">
            <v>0.65064227687573306</v>
          </cell>
        </row>
      </sheetData>
      <sheetData sheetId="1">
        <row r="5">
          <cell r="F5">
            <v>0</v>
          </cell>
          <cell r="I5">
            <v>46</v>
          </cell>
        </row>
        <row r="29">
          <cell r="J29">
            <v>9165748</v>
          </cell>
        </row>
        <row r="30">
          <cell r="J30">
            <v>5139.83</v>
          </cell>
        </row>
        <row r="31">
          <cell r="J31">
            <v>1326.2360000000001</v>
          </cell>
        </row>
        <row r="32">
          <cell r="J32">
            <v>13826230</v>
          </cell>
        </row>
        <row r="33">
          <cell r="B33">
            <v>301</v>
          </cell>
          <cell r="F33">
            <v>709.65000000000009</v>
          </cell>
          <cell r="J33">
            <v>41.599400000000003</v>
          </cell>
        </row>
        <row r="34">
          <cell r="C34">
            <v>36.890614091007379</v>
          </cell>
          <cell r="F34">
            <v>13.463596211638908</v>
          </cell>
          <cell r="J34">
            <v>18829.400000000001</v>
          </cell>
        </row>
        <row r="35">
          <cell r="J35">
            <v>54219</v>
          </cell>
        </row>
        <row r="37">
          <cell r="J37">
            <v>6779480</v>
          </cell>
        </row>
        <row r="42">
          <cell r="B42">
            <v>360</v>
          </cell>
          <cell r="E42">
            <v>47</v>
          </cell>
        </row>
        <row r="43">
          <cell r="C43">
            <v>6.829979054731214</v>
          </cell>
          <cell r="F43">
            <v>0.89169170992324187</v>
          </cell>
          <cell r="H43">
            <v>0</v>
          </cell>
        </row>
      </sheetData>
      <sheetData sheetId="2">
        <row r="5">
          <cell r="F5">
            <v>0</v>
          </cell>
          <cell r="I5">
            <v>57</v>
          </cell>
        </row>
        <row r="29">
          <cell r="J29">
            <v>9309500</v>
          </cell>
        </row>
        <row r="30">
          <cell r="J30">
            <v>5139.83</v>
          </cell>
        </row>
        <row r="31">
          <cell r="J31">
            <v>1332.915</v>
          </cell>
        </row>
        <row r="32">
          <cell r="J32">
            <v>14044012</v>
          </cell>
        </row>
        <row r="33">
          <cell r="B33">
            <v>293</v>
          </cell>
          <cell r="F33">
            <v>538.65000000000009</v>
          </cell>
          <cell r="J33">
            <v>41.600700000000003</v>
          </cell>
        </row>
        <row r="34">
          <cell r="C34">
            <v>32.987214879271939</v>
          </cell>
          <cell r="F34">
            <v>9.3875481010576163</v>
          </cell>
          <cell r="J34">
            <v>18836.28</v>
          </cell>
        </row>
        <row r="35">
          <cell r="J35">
            <v>54351</v>
          </cell>
        </row>
        <row r="37">
          <cell r="J37">
            <v>6819320</v>
          </cell>
        </row>
        <row r="42">
          <cell r="B42">
            <v>360</v>
          </cell>
          <cell r="E42">
            <v>58</v>
          </cell>
          <cell r="H42">
            <v>55</v>
          </cell>
        </row>
        <row r="43">
          <cell r="C43">
            <v>6.2740505270226334</v>
          </cell>
          <cell r="F43">
            <v>1.0108192515758687</v>
          </cell>
          <cell r="H43">
            <v>0.95853549718401332</v>
          </cell>
        </row>
      </sheetData>
      <sheetData sheetId="3">
        <row r="5">
          <cell r="F5">
            <v>0</v>
          </cell>
          <cell r="I5">
            <v>61</v>
          </cell>
        </row>
        <row r="29">
          <cell r="J29">
            <v>9454004</v>
          </cell>
        </row>
        <row r="30">
          <cell r="J30">
            <v>5139.83</v>
          </cell>
        </row>
        <row r="31">
          <cell r="J31">
            <v>1338.519</v>
          </cell>
        </row>
        <row r="32">
          <cell r="J32">
            <v>14220298</v>
          </cell>
        </row>
        <row r="33">
          <cell r="B33">
            <v>259</v>
          </cell>
          <cell r="F33">
            <v>410.40000000000003</v>
          </cell>
          <cell r="J33">
            <v>41.647199999999998</v>
          </cell>
        </row>
        <row r="34">
          <cell r="C34">
            <v>37.639081980182127</v>
          </cell>
          <cell r="F34">
            <v>9.2323889481255286</v>
          </cell>
          <cell r="J34">
            <v>18841.61</v>
          </cell>
        </row>
        <row r="35">
          <cell r="J35">
            <v>54513</v>
          </cell>
        </row>
        <row r="37">
          <cell r="J37">
            <v>6859140</v>
          </cell>
        </row>
        <row r="42">
          <cell r="B42">
            <v>320</v>
          </cell>
          <cell r="E42">
            <v>44</v>
          </cell>
          <cell r="H42">
            <v>0</v>
          </cell>
        </row>
        <row r="43">
          <cell r="C43">
            <v>7.1987438192011908</v>
          </cell>
          <cell r="F43">
            <v>0.98982727514016366</v>
          </cell>
          <cell r="H43">
            <v>0</v>
          </cell>
        </row>
      </sheetData>
      <sheetData sheetId="4">
        <row r="5">
          <cell r="F5">
            <v>0</v>
          </cell>
          <cell r="I5">
            <v>61</v>
          </cell>
        </row>
        <row r="29">
          <cell r="J29">
            <v>9596529</v>
          </cell>
        </row>
        <row r="30">
          <cell r="J30">
            <v>5139.83</v>
          </cell>
        </row>
        <row r="31">
          <cell r="J31">
            <v>1344.8610000000001</v>
          </cell>
        </row>
        <row r="32">
          <cell r="J32">
            <v>14377917</v>
          </cell>
        </row>
        <row r="33">
          <cell r="B33">
            <v>291</v>
          </cell>
          <cell r="F33">
            <v>427.50000000000006</v>
          </cell>
          <cell r="J33">
            <v>41.666800000000002</v>
          </cell>
        </row>
        <row r="34">
          <cell r="C34">
            <v>36.414035169287466</v>
          </cell>
          <cell r="F34">
            <v>8.2809358329186189</v>
          </cell>
          <cell r="J34">
            <v>18847.8</v>
          </cell>
        </row>
        <row r="35">
          <cell r="J35">
            <v>54634</v>
          </cell>
        </row>
        <row r="37">
          <cell r="J37">
            <v>6898930</v>
          </cell>
        </row>
        <row r="42">
          <cell r="B42">
            <v>220</v>
          </cell>
          <cell r="E42">
            <v>51</v>
          </cell>
          <cell r="H42">
            <v>55</v>
          </cell>
        </row>
        <row r="43">
          <cell r="C43">
            <v>4.2615342298060721</v>
          </cell>
          <cell r="F43">
            <v>0.98790111690958948</v>
          </cell>
          <cell r="H43">
            <v>1.065383557451518</v>
          </cell>
        </row>
      </sheetData>
      <sheetData sheetId="5">
        <row r="5">
          <cell r="F5">
            <v>0</v>
          </cell>
          <cell r="I5">
            <v>62</v>
          </cell>
        </row>
        <row r="29">
          <cell r="J29">
            <v>9732850</v>
          </cell>
        </row>
        <row r="30">
          <cell r="J30">
            <v>5139.83</v>
          </cell>
        </row>
        <row r="31">
          <cell r="J31">
            <v>1351.027</v>
          </cell>
        </row>
        <row r="32">
          <cell r="J32">
            <v>14625584</v>
          </cell>
        </row>
        <row r="33">
          <cell r="B33">
            <v>288</v>
          </cell>
          <cell r="F33">
            <v>495.90000000000003</v>
          </cell>
          <cell r="J33">
            <v>41.693199999999997</v>
          </cell>
        </row>
        <row r="34">
          <cell r="C34">
            <v>35.297331754850909</v>
          </cell>
          <cell r="F34">
            <v>9.4082961478922478</v>
          </cell>
          <cell r="J34">
            <v>18854.12</v>
          </cell>
        </row>
        <row r="35">
          <cell r="J35">
            <v>54786</v>
          </cell>
        </row>
        <row r="37">
          <cell r="J37">
            <v>6933190</v>
          </cell>
        </row>
        <row r="42">
          <cell r="B42">
            <v>320</v>
          </cell>
          <cell r="E42">
            <v>52</v>
          </cell>
          <cell r="H42">
            <v>40</v>
          </cell>
        </row>
        <row r="43">
          <cell r="C43">
            <v>6.0710924930944126</v>
          </cell>
          <cell r="F43">
            <v>0.98655253012784194</v>
          </cell>
          <cell r="H43">
            <v>0.75888656163680157</v>
          </cell>
        </row>
      </sheetData>
      <sheetData sheetId="6">
        <row r="5">
          <cell r="F5">
            <v>0</v>
          </cell>
          <cell r="I5">
            <v>61</v>
          </cell>
        </row>
        <row r="29">
          <cell r="J29">
            <v>9877950</v>
          </cell>
        </row>
        <row r="30">
          <cell r="J30">
            <v>5139.83</v>
          </cell>
        </row>
        <row r="31">
          <cell r="J31">
            <v>1357.2349999999999</v>
          </cell>
        </row>
        <row r="32">
          <cell r="J32">
            <v>14709714</v>
          </cell>
        </row>
        <row r="33">
          <cell r="B33">
            <v>298</v>
          </cell>
          <cell r="F33">
            <v>427.50000000000006</v>
          </cell>
          <cell r="J33">
            <v>41.724699999999999</v>
          </cell>
        </row>
        <row r="34">
          <cell r="C34">
            <v>39.056673442972475</v>
          </cell>
          <cell r="F34">
            <v>8.6732644341381846</v>
          </cell>
          <cell r="J34">
            <v>18860.03</v>
          </cell>
        </row>
        <row r="35">
          <cell r="J35">
            <v>54786</v>
          </cell>
        </row>
        <row r="37">
          <cell r="J37">
            <v>9673080</v>
          </cell>
        </row>
        <row r="42">
          <cell r="B42">
            <v>340</v>
          </cell>
          <cell r="E42">
            <v>50</v>
          </cell>
          <cell r="H42">
            <v>40</v>
          </cell>
        </row>
        <row r="43">
          <cell r="C43">
            <v>6.8980348715952795</v>
          </cell>
          <cell r="F43">
            <v>1.0144168928816588</v>
          </cell>
          <cell r="H43">
            <v>0.81153351430532705</v>
          </cell>
        </row>
      </sheetData>
      <sheetData sheetId="7">
        <row r="5">
          <cell r="F5">
            <v>0</v>
          </cell>
          <cell r="I5">
            <v>64</v>
          </cell>
        </row>
        <row r="29">
          <cell r="J29">
            <v>10035159.800000001</v>
          </cell>
        </row>
        <row r="30">
          <cell r="J30">
            <v>5139.83</v>
          </cell>
        </row>
        <row r="31">
          <cell r="J31">
            <v>1362.866</v>
          </cell>
        </row>
        <row r="32">
          <cell r="J32">
            <v>14883393</v>
          </cell>
        </row>
        <row r="33">
          <cell r="B33">
            <v>282</v>
          </cell>
          <cell r="F33">
            <v>453.15000000000003</v>
          </cell>
          <cell r="J33">
            <v>41.745800000000003</v>
          </cell>
        </row>
        <row r="34">
          <cell r="C34">
            <v>38.524101353824712</v>
          </cell>
          <cell r="F34">
            <v>9.5828099425189759</v>
          </cell>
          <cell r="J34">
            <v>18865.7</v>
          </cell>
        </row>
        <row r="35">
          <cell r="J35">
            <v>54786</v>
          </cell>
        </row>
        <row r="37">
          <cell r="J37">
            <v>7013090</v>
          </cell>
        </row>
        <row r="42">
          <cell r="B42">
            <v>300</v>
          </cell>
          <cell r="E42">
            <v>47</v>
          </cell>
          <cell r="H42">
            <v>25</v>
          </cell>
        </row>
        <row r="43">
          <cell r="C43">
            <v>6.3441310443687362</v>
          </cell>
          <cell r="F43">
            <v>0.99391386361776868</v>
          </cell>
          <cell r="H43">
            <v>0.52867758703072798</v>
          </cell>
        </row>
      </sheetData>
      <sheetData sheetId="8">
        <row r="5">
          <cell r="F5">
            <v>0</v>
          </cell>
          <cell r="I5">
            <v>67</v>
          </cell>
        </row>
        <row r="29">
          <cell r="J29">
            <v>10171250</v>
          </cell>
        </row>
        <row r="30">
          <cell r="J30">
            <v>5139.78</v>
          </cell>
        </row>
        <row r="31">
          <cell r="J31">
            <v>1368.4570000000001</v>
          </cell>
        </row>
        <row r="32">
          <cell r="J32">
            <v>14941249</v>
          </cell>
        </row>
        <row r="33">
          <cell r="B33">
            <v>247</v>
          </cell>
          <cell r="F33">
            <v>453.15000000000003</v>
          </cell>
          <cell r="J33">
            <v>41.746000000000002</v>
          </cell>
        </row>
        <row r="34">
          <cell r="C34">
            <v>35.895186290005135</v>
          </cell>
          <cell r="F34">
            <v>10.194096130228894</v>
          </cell>
          <cell r="J34">
            <v>18871.03</v>
          </cell>
        </row>
        <row r="35">
          <cell r="J35">
            <v>54994</v>
          </cell>
        </row>
        <row r="37">
          <cell r="J37">
            <v>7044990</v>
          </cell>
        </row>
        <row r="42">
          <cell r="B42">
            <v>280</v>
          </cell>
          <cell r="E42">
            <v>43</v>
          </cell>
          <cell r="H42">
            <v>25</v>
          </cell>
        </row>
        <row r="43">
          <cell r="C43">
            <v>6.2989008418053407</v>
          </cell>
          <cell r="F43">
            <v>0.96733120070582024</v>
          </cell>
          <cell r="H43">
            <v>0.56240186087547683</v>
          </cell>
        </row>
      </sheetData>
      <sheetData sheetId="9">
        <row r="5">
          <cell r="F5">
            <v>0</v>
          </cell>
          <cell r="I5">
            <v>58</v>
          </cell>
        </row>
        <row r="29">
          <cell r="J29">
            <v>10465425</v>
          </cell>
        </row>
        <row r="30">
          <cell r="J30">
            <v>5139.6499999999996</v>
          </cell>
        </row>
        <row r="31">
          <cell r="J31">
            <v>1380.6759999999999</v>
          </cell>
        </row>
        <row r="32">
          <cell r="J32">
            <v>15277564</v>
          </cell>
        </row>
        <row r="33">
          <cell r="B33">
            <v>264</v>
          </cell>
          <cell r="F33">
            <v>453.15000000000003</v>
          </cell>
          <cell r="J33">
            <v>41.746400000000001</v>
          </cell>
        </row>
        <row r="34">
          <cell r="C34">
            <v>37.798374978391692</v>
          </cell>
          <cell r="F34">
            <v>10.043351640314636</v>
          </cell>
          <cell r="J34">
            <v>18883.02</v>
          </cell>
        </row>
        <row r="35">
          <cell r="J35">
            <v>55108</v>
          </cell>
        </row>
        <row r="37">
          <cell r="J37">
            <v>7124830</v>
          </cell>
        </row>
        <row r="42">
          <cell r="B42">
            <v>300</v>
          </cell>
          <cell r="E42">
            <v>48</v>
          </cell>
          <cell r="H42">
            <v>29</v>
          </cell>
        </row>
        <row r="43">
          <cell r="C43">
            <v>6.6490245880931065</v>
          </cell>
          <cell r="F43">
            <v>1.0638439340948969</v>
          </cell>
          <cell r="H43">
            <v>0.64273904351566691</v>
          </cell>
        </row>
      </sheetData>
      <sheetData sheetId="10">
        <row r="5">
          <cell r="F5">
            <v>0</v>
          </cell>
          <cell r="I5">
            <v>51</v>
          </cell>
        </row>
        <row r="29">
          <cell r="J29">
            <v>10319450</v>
          </cell>
        </row>
        <row r="30">
          <cell r="J30">
            <v>5139.7299999999996</v>
          </cell>
        </row>
        <row r="31">
          <cell r="J31">
            <v>1374.914</v>
          </cell>
        </row>
        <row r="32">
          <cell r="J32">
            <v>15098016</v>
          </cell>
        </row>
        <row r="33">
          <cell r="B33">
            <v>313</v>
          </cell>
          <cell r="F33">
            <v>513</v>
          </cell>
          <cell r="J33">
            <v>41.746200000000002</v>
          </cell>
        </row>
        <row r="34">
          <cell r="C34">
            <v>36.845538766545367</v>
          </cell>
          <cell r="F34">
            <v>9.3481445846337614</v>
          </cell>
          <cell r="J34">
            <v>18877.61</v>
          </cell>
        </row>
        <row r="35">
          <cell r="J35">
            <v>55108</v>
          </cell>
        </row>
        <row r="37">
          <cell r="J37">
            <v>7085190</v>
          </cell>
        </row>
        <row r="42">
          <cell r="B42">
            <v>380</v>
          </cell>
          <cell r="E42">
            <v>60</v>
          </cell>
          <cell r="H42">
            <v>56</v>
          </cell>
        </row>
        <row r="43">
          <cell r="C43">
            <v>6.9245515441731564</v>
          </cell>
          <cell r="F43">
            <v>1.0933502438168141</v>
          </cell>
          <cell r="H43">
            <v>1.02046022756236</v>
          </cell>
        </row>
      </sheetData>
      <sheetData sheetId="11">
        <row r="5">
          <cell r="F5">
            <v>0</v>
          </cell>
          <cell r="I5">
            <v>59</v>
          </cell>
        </row>
        <row r="29">
          <cell r="J29">
            <v>10615066</v>
          </cell>
        </row>
        <row r="30">
          <cell r="J30">
            <v>5139.54</v>
          </cell>
        </row>
        <row r="31">
          <cell r="J31">
            <v>1386.846</v>
          </cell>
        </row>
        <row r="32">
          <cell r="J32">
            <v>15331731</v>
          </cell>
        </row>
        <row r="33">
          <cell r="B33">
            <v>296</v>
          </cell>
          <cell r="F33">
            <v>513</v>
          </cell>
          <cell r="J33">
            <v>41.746600000000001</v>
          </cell>
        </row>
        <row r="34">
          <cell r="C34">
            <v>38.212629896083136</v>
          </cell>
          <cell r="F34">
            <v>10.251798561151078</v>
          </cell>
          <cell r="J34">
            <v>18889.02</v>
          </cell>
        </row>
        <row r="35">
          <cell r="J35">
            <v>55229</v>
          </cell>
        </row>
        <row r="37">
          <cell r="J37">
            <v>7164540</v>
          </cell>
        </row>
        <row r="42">
          <cell r="B42">
            <v>340</v>
          </cell>
          <cell r="E42">
            <v>52</v>
          </cell>
          <cell r="H42">
            <v>23</v>
          </cell>
        </row>
        <row r="43">
          <cell r="C43">
            <v>6.7945643485211837</v>
          </cell>
          <cell r="F43">
            <v>1.0391686650679457</v>
          </cell>
          <cell r="H43">
            <v>0.45963229416466828</v>
          </cell>
        </row>
      </sheetData>
      <sheetData sheetId="12">
        <row r="5">
          <cell r="F5">
            <v>0</v>
          </cell>
          <cell r="I5">
            <v>68</v>
          </cell>
        </row>
        <row r="29">
          <cell r="J29">
            <v>10761885</v>
          </cell>
        </row>
        <row r="30">
          <cell r="J30">
            <v>5139.43</v>
          </cell>
        </row>
        <row r="31">
          <cell r="J31">
            <v>1393.078</v>
          </cell>
        </row>
        <row r="32">
          <cell r="J32">
            <v>15567210</v>
          </cell>
        </row>
        <row r="33">
          <cell r="B33">
            <v>302</v>
          </cell>
          <cell r="F33">
            <v>513</v>
          </cell>
          <cell r="J33">
            <v>41.811</v>
          </cell>
        </row>
        <row r="34">
          <cell r="C34">
            <v>38.922339665715405</v>
          </cell>
          <cell r="F34">
            <v>10.234740660053721</v>
          </cell>
          <cell r="J34">
            <v>18895.03</v>
          </cell>
        </row>
        <row r="35">
          <cell r="J35">
            <v>55351</v>
          </cell>
        </row>
        <row r="37">
          <cell r="J37">
            <v>7204700</v>
          </cell>
        </row>
        <row r="42">
          <cell r="B42">
            <v>320</v>
          </cell>
          <cell r="E42">
            <v>50</v>
          </cell>
          <cell r="H42">
            <v>18</v>
          </cell>
        </row>
        <row r="43">
          <cell r="C43">
            <v>6.3842436865832175</v>
          </cell>
          <cell r="F43">
            <v>0.99753807602862765</v>
          </cell>
          <cell r="H43">
            <v>0.35911370737030596</v>
          </cell>
        </row>
      </sheetData>
      <sheetData sheetId="13">
        <row r="5">
          <cell r="F5">
            <v>0</v>
          </cell>
          <cell r="I5">
            <v>74</v>
          </cell>
        </row>
        <row r="29">
          <cell r="J29">
            <v>10907992</v>
          </cell>
        </row>
        <row r="30">
          <cell r="J30">
            <v>5139.32</v>
          </cell>
        </row>
        <row r="31">
          <cell r="J31">
            <v>1399.162</v>
          </cell>
        </row>
        <row r="32">
          <cell r="J32">
            <v>15950927</v>
          </cell>
        </row>
        <row r="33">
          <cell r="B33">
            <v>300</v>
          </cell>
          <cell r="F33">
            <v>470.25000000000006</v>
          </cell>
          <cell r="J33">
            <v>41.813299999999998</v>
          </cell>
        </row>
        <row r="34">
          <cell r="C34">
            <v>38.729016786570746</v>
          </cell>
          <cell r="F34">
            <v>9.3974820143884905</v>
          </cell>
          <cell r="J34">
            <v>18901.03</v>
          </cell>
        </row>
        <row r="35">
          <cell r="J35">
            <v>55594</v>
          </cell>
        </row>
        <row r="37">
          <cell r="J37">
            <v>7244660</v>
          </cell>
        </row>
        <row r="42">
          <cell r="B42">
            <v>340</v>
          </cell>
          <cell r="E42">
            <v>50</v>
          </cell>
          <cell r="H42">
            <v>9</v>
          </cell>
        </row>
        <row r="43">
          <cell r="C43">
            <v>6.7945643485211837</v>
          </cell>
          <cell r="F43">
            <v>0.99920063948840931</v>
          </cell>
          <cell r="H43">
            <v>0.17985611510791366</v>
          </cell>
        </row>
      </sheetData>
      <sheetData sheetId="14">
        <row r="5">
          <cell r="F5">
            <v>0</v>
          </cell>
          <cell r="I5">
            <v>45</v>
          </cell>
        </row>
        <row r="29">
          <cell r="J29">
            <v>11050975</v>
          </cell>
        </row>
        <row r="30">
          <cell r="J30">
            <v>5139.24</v>
          </cell>
        </row>
        <row r="31">
          <cell r="J31">
            <v>1404.577</v>
          </cell>
        </row>
        <row r="32">
          <cell r="J32">
            <v>16044168</v>
          </cell>
        </row>
        <row r="33">
          <cell r="B33">
            <v>272</v>
          </cell>
          <cell r="F33">
            <v>453.15000000000003</v>
          </cell>
          <cell r="J33">
            <v>41.861600000000003</v>
          </cell>
        </row>
        <row r="34">
          <cell r="C34">
            <v>38.516609016252282</v>
          </cell>
          <cell r="F34">
            <v>9.9331869056835753</v>
          </cell>
          <cell r="J34">
            <v>18906.5</v>
          </cell>
        </row>
        <row r="35">
          <cell r="J35">
            <v>55594</v>
          </cell>
        </row>
        <row r="37">
          <cell r="J37">
            <v>7284500</v>
          </cell>
        </row>
        <row r="42">
          <cell r="B42">
            <v>300</v>
          </cell>
          <cell r="E42">
            <v>46</v>
          </cell>
          <cell r="H42">
            <v>30</v>
          </cell>
        </row>
        <row r="43">
          <cell r="C43">
            <v>6.5760919600685703</v>
          </cell>
          <cell r="F43">
            <v>1.0083341005438475</v>
          </cell>
          <cell r="H43">
            <v>0.65760919600685697</v>
          </cell>
        </row>
      </sheetData>
      <sheetData sheetId="15">
        <row r="5">
          <cell r="F5">
            <v>0</v>
          </cell>
        </row>
        <row r="29">
          <cell r="J29">
            <v>11197203</v>
          </cell>
        </row>
        <row r="30">
          <cell r="J30">
            <v>5139.1400000000003</v>
          </cell>
        </row>
        <row r="31">
          <cell r="J31">
            <v>1410.31</v>
          </cell>
        </row>
        <row r="32">
          <cell r="J32">
            <v>16125977</v>
          </cell>
        </row>
        <row r="33">
          <cell r="B33">
            <v>254</v>
          </cell>
          <cell r="F33">
            <v>470.25000000000006</v>
          </cell>
          <cell r="J33">
            <v>41.867800000000003</v>
          </cell>
        </row>
        <row r="34">
          <cell r="C34">
            <v>37.762649765031156</v>
          </cell>
          <cell r="F34">
            <v>10.822436101025028</v>
          </cell>
          <cell r="J34">
            <v>18911.71</v>
          </cell>
        </row>
        <row r="35">
          <cell r="J35">
            <v>55723</v>
          </cell>
        </row>
        <row r="42">
          <cell r="B42">
            <v>280</v>
          </cell>
          <cell r="E42">
            <v>43</v>
          </cell>
          <cell r="H42">
            <v>25</v>
          </cell>
        </row>
        <row r="43">
          <cell r="C43">
            <v>6.4439810915194196</v>
          </cell>
          <cell r="F43">
            <v>0.98961138191191089</v>
          </cell>
          <cell r="H43">
            <v>0.57535545459994819</v>
          </cell>
        </row>
      </sheetData>
      <sheetData sheetId="16">
        <row r="5">
          <cell r="F5">
            <v>0</v>
          </cell>
          <cell r="I5">
            <v>61</v>
          </cell>
        </row>
        <row r="29">
          <cell r="J29">
            <v>11350952</v>
          </cell>
        </row>
        <row r="30">
          <cell r="J30">
            <v>5139.05</v>
          </cell>
        </row>
        <row r="31">
          <cell r="J31">
            <v>1416.5</v>
          </cell>
        </row>
        <row r="32">
          <cell r="J32">
            <v>16175778</v>
          </cell>
        </row>
        <row r="33">
          <cell r="B33">
            <v>303</v>
          </cell>
          <cell r="F33">
            <v>495.90000000000003</v>
          </cell>
          <cell r="J33">
            <v>41.867899999999999</v>
          </cell>
        </row>
        <row r="34">
          <cell r="C34">
            <v>38.665212805046117</v>
          </cell>
          <cell r="F34">
            <v>9.7957877520064436</v>
          </cell>
          <cell r="J34">
            <v>18917.78</v>
          </cell>
        </row>
        <row r="35">
          <cell r="J35">
            <v>55723</v>
          </cell>
        </row>
        <row r="42">
          <cell r="B42">
            <v>340</v>
          </cell>
          <cell r="E42">
            <v>50</v>
          </cell>
          <cell r="H42">
            <v>31</v>
          </cell>
        </row>
        <row r="43">
          <cell r="C43">
            <v>6.7162085817346053</v>
          </cell>
          <cell r="F43">
            <v>0.98767773260803016</v>
          </cell>
          <cell r="H43">
            <v>0.61236019421697874</v>
          </cell>
        </row>
      </sheetData>
      <sheetData sheetId="17">
        <row r="5">
          <cell r="F5">
            <v>0</v>
          </cell>
          <cell r="I5">
            <v>54</v>
          </cell>
        </row>
        <row r="29">
          <cell r="J29">
            <v>11497616</v>
          </cell>
        </row>
        <row r="30">
          <cell r="J30">
            <v>5138.96</v>
          </cell>
        </row>
        <row r="31">
          <cell r="J31">
            <v>1422.32</v>
          </cell>
        </row>
        <row r="32">
          <cell r="J32">
            <v>16234288</v>
          </cell>
        </row>
        <row r="33">
          <cell r="B33">
            <v>294</v>
          </cell>
          <cell r="F33">
            <v>470.25000000000006</v>
          </cell>
          <cell r="J33">
            <v>41.868099999999998</v>
          </cell>
        </row>
        <row r="34">
          <cell r="C34">
            <v>38.145162262142641</v>
          </cell>
          <cell r="F34">
            <v>9.4447055420971431</v>
          </cell>
          <cell r="J34">
            <v>18923.75</v>
          </cell>
        </row>
        <row r="35">
          <cell r="J35">
            <v>55844</v>
          </cell>
        </row>
        <row r="37">
          <cell r="J37">
            <v>7404020</v>
          </cell>
        </row>
        <row r="42">
          <cell r="B42">
            <v>200</v>
          </cell>
          <cell r="E42">
            <v>50</v>
          </cell>
          <cell r="H42">
            <v>16</v>
          </cell>
        </row>
        <row r="43">
          <cell r="C43">
            <v>4.0168869929174447</v>
          </cell>
          <cell r="F43">
            <v>1.0042217482293612</v>
          </cell>
          <cell r="H43">
            <v>0.32135095943339559</v>
          </cell>
        </row>
      </sheetData>
      <sheetData sheetId="18">
        <row r="5">
          <cell r="F5">
            <v>0</v>
          </cell>
          <cell r="I5">
            <v>59</v>
          </cell>
        </row>
        <row r="29">
          <cell r="J29">
            <v>11644555</v>
          </cell>
        </row>
        <row r="30">
          <cell r="J30">
            <v>5138.88</v>
          </cell>
        </row>
        <row r="31">
          <cell r="J31">
            <v>1427.874</v>
          </cell>
        </row>
        <row r="32">
          <cell r="J32">
            <v>16322984</v>
          </cell>
        </row>
        <row r="33">
          <cell r="B33">
            <v>280</v>
          </cell>
          <cell r="F33">
            <v>470.25000000000006</v>
          </cell>
          <cell r="J33">
            <v>41.868400000000001</v>
          </cell>
        </row>
        <row r="34">
          <cell r="C34">
            <v>38.659981106020261</v>
          </cell>
          <cell r="F34">
            <v>10.050782903088251</v>
          </cell>
          <cell r="J34">
            <v>18929.36</v>
          </cell>
        </row>
        <row r="35">
          <cell r="J35">
            <v>55844</v>
          </cell>
        </row>
        <row r="37">
          <cell r="J37">
            <v>7444050</v>
          </cell>
        </row>
        <row r="42">
          <cell r="B42">
            <v>320</v>
          </cell>
          <cell r="E42">
            <v>47</v>
          </cell>
          <cell r="H42">
            <v>52</v>
          </cell>
        </row>
        <row r="43">
          <cell r="C43">
            <v>6.839448227513536</v>
          </cell>
          <cell r="F43">
            <v>1.0045439584160507</v>
          </cell>
          <cell r="H43">
            <v>1.1114103369709496</v>
          </cell>
        </row>
      </sheetData>
      <sheetData sheetId="19">
        <row r="5">
          <cell r="F5">
            <v>0</v>
          </cell>
          <cell r="I5">
            <v>61</v>
          </cell>
        </row>
        <row r="29">
          <cell r="J29">
            <v>11797064</v>
          </cell>
        </row>
        <row r="30">
          <cell r="J30">
            <v>5138.8100000000004</v>
          </cell>
        </row>
        <row r="31">
          <cell r="J31">
            <v>1433.4780000000001</v>
          </cell>
        </row>
        <row r="32">
          <cell r="J32">
            <v>16461258</v>
          </cell>
        </row>
        <row r="33">
          <cell r="B33">
            <v>243</v>
          </cell>
          <cell r="F33">
            <v>427.50000000000006</v>
          </cell>
          <cell r="J33">
            <v>41.869599999999998</v>
          </cell>
        </row>
        <row r="34">
          <cell r="C34">
            <v>37.494625813290327</v>
          </cell>
          <cell r="F34">
            <v>10.210954742181464</v>
          </cell>
          <cell r="J34">
            <v>18934.38</v>
          </cell>
        </row>
        <row r="35">
          <cell r="J35">
            <v>55983</v>
          </cell>
        </row>
        <row r="37">
          <cell r="J37">
            <v>7483960</v>
          </cell>
        </row>
        <row r="42">
          <cell r="B42">
            <v>280</v>
          </cell>
          <cell r="E42">
            <v>42</v>
          </cell>
        </row>
        <row r="43">
          <cell r="C43">
            <v>6.6878767902007228</v>
          </cell>
          <cell r="F43">
            <v>1.0031815185301085</v>
          </cell>
          <cell r="H43">
            <v>0</v>
          </cell>
        </row>
      </sheetData>
      <sheetData sheetId="20">
        <row r="5">
          <cell r="F5">
            <v>0</v>
          </cell>
          <cell r="I5">
            <v>64</v>
          </cell>
        </row>
        <row r="29">
          <cell r="J29">
            <v>11943080</v>
          </cell>
        </row>
        <row r="30">
          <cell r="J30">
            <v>5138.7299999999996</v>
          </cell>
        </row>
        <row r="31">
          <cell r="J31">
            <v>1439.0129999999999</v>
          </cell>
        </row>
        <row r="32">
          <cell r="J32">
            <v>16696857</v>
          </cell>
        </row>
        <row r="33">
          <cell r="B33">
            <v>273</v>
          </cell>
          <cell r="F33">
            <v>495.90000000000003</v>
          </cell>
          <cell r="J33">
            <v>41.876899999999999</v>
          </cell>
        </row>
        <row r="34">
          <cell r="C34">
            <v>38.377573803037691</v>
          </cell>
          <cell r="F34">
            <v>10.791366906477956</v>
          </cell>
          <cell r="J34">
            <v>18939.89</v>
          </cell>
        </row>
        <row r="35">
          <cell r="J35">
            <v>56117</v>
          </cell>
        </row>
        <row r="37">
          <cell r="J37">
            <v>7523690</v>
          </cell>
        </row>
        <row r="42">
          <cell r="B42">
            <v>310</v>
          </cell>
          <cell r="E42">
            <v>48</v>
          </cell>
          <cell r="H42">
            <v>16</v>
          </cell>
        </row>
        <row r="43">
          <cell r="C43">
            <v>6.7459643900144508</v>
          </cell>
          <cell r="F43">
            <v>1.0445364216796569</v>
          </cell>
          <cell r="H43">
            <v>0.34817880722655231</v>
          </cell>
        </row>
      </sheetData>
      <sheetData sheetId="21">
        <row r="5">
          <cell r="F5">
            <v>0</v>
          </cell>
          <cell r="I5">
            <v>50</v>
          </cell>
        </row>
        <row r="29">
          <cell r="J29">
            <v>12090600</v>
          </cell>
        </row>
        <row r="30">
          <cell r="J30">
            <v>5138.66</v>
          </cell>
        </row>
        <row r="31">
          <cell r="J31">
            <v>1445.0340000000001</v>
          </cell>
        </row>
        <row r="32">
          <cell r="J32">
            <v>16924286</v>
          </cell>
        </row>
        <row r="33">
          <cell r="B33">
            <v>298</v>
          </cell>
          <cell r="F33">
            <v>453.15000000000003</v>
          </cell>
          <cell r="J33">
            <v>41.966500000000003</v>
          </cell>
        </row>
        <row r="34">
          <cell r="C34">
            <v>38.470823341326941</v>
          </cell>
          <cell r="F34">
            <v>9.0557553956834536</v>
          </cell>
          <cell r="J34">
            <v>18945.89</v>
          </cell>
        </row>
        <row r="35">
          <cell r="J35">
            <v>56245</v>
          </cell>
        </row>
        <row r="37">
          <cell r="J37">
            <v>7563710</v>
          </cell>
        </row>
        <row r="42">
          <cell r="B42">
            <v>390</v>
          </cell>
          <cell r="E42">
            <v>53</v>
          </cell>
          <cell r="H42">
            <v>39</v>
          </cell>
        </row>
        <row r="43">
          <cell r="C43">
            <v>7.7937649880095927</v>
          </cell>
          <cell r="F43">
            <v>1.0591526778577138</v>
          </cell>
          <cell r="H43">
            <v>0.77937649880095927</v>
          </cell>
        </row>
      </sheetData>
      <sheetData sheetId="22">
        <row r="5">
          <cell r="F5">
            <v>0</v>
          </cell>
          <cell r="I5">
            <v>57</v>
          </cell>
        </row>
        <row r="29">
          <cell r="J29">
            <v>12238780</v>
          </cell>
        </row>
        <row r="30">
          <cell r="J30">
            <v>5138.6099999999997</v>
          </cell>
        </row>
        <row r="31">
          <cell r="J31">
            <v>1450.501</v>
          </cell>
        </row>
        <row r="32">
          <cell r="J32">
            <v>17024071</v>
          </cell>
        </row>
        <row r="33">
          <cell r="B33">
            <v>280</v>
          </cell>
          <cell r="F33">
            <v>470.25000000000006</v>
          </cell>
          <cell r="J33">
            <v>41.971600000000002</v>
          </cell>
        </row>
        <row r="34">
          <cell r="C34">
            <v>38.522645471537643</v>
          </cell>
          <cell r="F34">
            <v>10.015078523325176</v>
          </cell>
          <cell r="J34">
            <v>18951.52</v>
          </cell>
        </row>
        <row r="35">
          <cell r="J35">
            <v>56358</v>
          </cell>
        </row>
        <row r="37">
          <cell r="J37">
            <v>7603770</v>
          </cell>
        </row>
        <row r="42">
          <cell r="B42">
            <v>320</v>
          </cell>
          <cell r="E42">
            <v>50</v>
          </cell>
          <cell r="H42">
            <v>11</v>
          </cell>
        </row>
        <row r="43">
          <cell r="C43">
            <v>6.8151517862074558</v>
          </cell>
          <cell r="F43">
            <v>1.0648674665949149</v>
          </cell>
          <cell r="H43">
            <v>0.23427084265088127</v>
          </cell>
        </row>
      </sheetData>
      <sheetData sheetId="23">
        <row r="5">
          <cell r="F5">
            <v>1</v>
          </cell>
          <cell r="I5">
            <v>59</v>
          </cell>
        </row>
        <row r="29">
          <cell r="J29">
            <v>12389286</v>
          </cell>
        </row>
        <row r="30">
          <cell r="J30">
            <v>5138.5200000000004</v>
          </cell>
        </row>
        <row r="31">
          <cell r="J31">
            <v>1456.0440000000001</v>
          </cell>
        </row>
        <row r="32">
          <cell r="J32">
            <v>17202400</v>
          </cell>
        </row>
        <row r="33">
          <cell r="B33">
            <v>244</v>
          </cell>
          <cell r="F33">
            <v>453.15000000000003</v>
          </cell>
          <cell r="J33">
            <v>41.971699999999998</v>
          </cell>
        </row>
        <row r="34">
          <cell r="C34">
            <v>38.181333720896454</v>
          </cell>
          <cell r="F34">
            <v>10.976673206887423</v>
          </cell>
          <cell r="J34">
            <v>18956.47</v>
          </cell>
        </row>
        <row r="35">
          <cell r="J35">
            <v>56466</v>
          </cell>
        </row>
        <row r="37">
          <cell r="J37">
            <v>7643340</v>
          </cell>
        </row>
        <row r="42">
          <cell r="B42">
            <v>300</v>
          </cell>
          <cell r="E42">
            <v>44</v>
          </cell>
          <cell r="H42">
            <v>28</v>
          </cell>
        </row>
        <row r="43">
          <cell r="C43">
            <v>7.266913741732818</v>
          </cell>
          <cell r="F43">
            <v>1.0658140154541467</v>
          </cell>
          <cell r="H43">
            <v>0.67824528256172967</v>
          </cell>
        </row>
      </sheetData>
      <sheetData sheetId="24">
        <row r="5">
          <cell r="F5">
            <v>0</v>
          </cell>
          <cell r="I5">
            <v>48</v>
          </cell>
        </row>
        <row r="29">
          <cell r="J29">
            <v>12533950</v>
          </cell>
        </row>
        <row r="30">
          <cell r="J30">
            <v>5138.4399999999996</v>
          </cell>
        </row>
        <row r="31">
          <cell r="J31">
            <v>1461.124</v>
          </cell>
        </row>
        <row r="32">
          <cell r="J32">
            <v>17352285</v>
          </cell>
        </row>
        <row r="33">
          <cell r="B33">
            <v>240</v>
          </cell>
          <cell r="F33">
            <v>410.40000000000003</v>
          </cell>
          <cell r="J33">
            <v>41.971800000000002</v>
          </cell>
        </row>
        <row r="34">
          <cell r="C34">
            <v>37.404281805962199</v>
          </cell>
          <cell r="F34">
            <v>9.9011334192252871</v>
          </cell>
          <cell r="J34">
            <v>18961.439999999999</v>
          </cell>
        </row>
        <row r="35">
          <cell r="J35">
            <v>56594</v>
          </cell>
        </row>
        <row r="37">
          <cell r="J37">
            <v>7682950</v>
          </cell>
        </row>
        <row r="42">
          <cell r="B42">
            <v>320</v>
          </cell>
          <cell r="E42">
            <v>45</v>
          </cell>
          <cell r="H42">
            <v>0</v>
          </cell>
        </row>
        <row r="43">
          <cell r="C43">
            <v>7.7201820032945712</v>
          </cell>
          <cell r="F43">
            <v>1.085650594213299</v>
          </cell>
          <cell r="H43">
            <v>0</v>
          </cell>
        </row>
      </sheetData>
      <sheetData sheetId="25">
        <row r="5">
          <cell r="F5">
            <v>0</v>
          </cell>
          <cell r="I5">
            <v>59</v>
          </cell>
        </row>
        <row r="29">
          <cell r="J29">
            <v>12683450</v>
          </cell>
        </row>
        <row r="30">
          <cell r="J30">
            <v>5138.34</v>
          </cell>
        </row>
        <row r="31">
          <cell r="J31">
            <v>1466.2739999999999</v>
          </cell>
        </row>
        <row r="32">
          <cell r="J32">
            <v>17432204</v>
          </cell>
        </row>
        <row r="33">
          <cell r="B33">
            <v>244</v>
          </cell>
          <cell r="F33">
            <v>384.75000000000006</v>
          </cell>
          <cell r="J33">
            <v>41.971899999999998</v>
          </cell>
        </row>
        <row r="34">
          <cell r="C34">
            <v>38.027686502700391</v>
          </cell>
          <cell r="F34">
            <v>9.2823125805169138</v>
          </cell>
          <cell r="J34">
            <v>18966.41</v>
          </cell>
        </row>
        <row r="35">
          <cell r="J35">
            <v>56594</v>
          </cell>
        </row>
        <row r="37">
          <cell r="J37">
            <v>7723000</v>
          </cell>
        </row>
        <row r="42">
          <cell r="B42">
            <v>280</v>
          </cell>
          <cell r="E42">
            <v>44</v>
          </cell>
          <cell r="H42">
            <v>54</v>
          </cell>
        </row>
        <row r="43">
          <cell r="C43">
            <v>6.7551592528778039</v>
          </cell>
          <cell r="F43">
            <v>1.0615250254522264</v>
          </cell>
          <cell r="H43">
            <v>1.3027807130550051</v>
          </cell>
        </row>
      </sheetData>
      <sheetData sheetId="26">
        <row r="5">
          <cell r="F5">
            <v>0</v>
          </cell>
          <cell r="I5">
            <v>55</v>
          </cell>
        </row>
        <row r="29">
          <cell r="J29">
            <v>12833310</v>
          </cell>
        </row>
        <row r="30">
          <cell r="J30">
            <v>5138.25</v>
          </cell>
        </row>
        <row r="31">
          <cell r="J31">
            <v>1471.675</v>
          </cell>
        </row>
        <row r="32">
          <cell r="J32">
            <v>17510315</v>
          </cell>
        </row>
        <row r="33">
          <cell r="B33">
            <v>246</v>
          </cell>
          <cell r="F33">
            <v>453.15000000000003</v>
          </cell>
          <cell r="J33">
            <v>41.972000000000001</v>
          </cell>
        </row>
        <row r="34">
          <cell r="C34">
            <v>38.262402126494933</v>
          </cell>
          <cell r="F34">
            <v>10.910548669499095</v>
          </cell>
          <cell r="J34">
            <v>18971.39</v>
          </cell>
        </row>
        <row r="35">
          <cell r="J35">
            <v>56705</v>
          </cell>
        </row>
        <row r="37">
          <cell r="J37">
            <v>7762620</v>
          </cell>
        </row>
        <row r="42">
          <cell r="B42">
            <v>290</v>
          </cell>
          <cell r="E42">
            <v>42</v>
          </cell>
          <cell r="H42">
            <v>20</v>
          </cell>
        </row>
        <row r="43">
          <cell r="C43">
            <v>6.9823659144979304</v>
          </cell>
          <cell r="F43">
            <v>1.0112392014100451</v>
          </cell>
          <cell r="H43">
            <v>0.48154247686192625</v>
          </cell>
        </row>
      </sheetData>
      <sheetData sheetId="27">
        <row r="5">
          <cell r="F5">
            <v>1</v>
          </cell>
          <cell r="I5">
            <v>46</v>
          </cell>
        </row>
        <row r="29">
          <cell r="J29">
            <v>12981200</v>
          </cell>
        </row>
        <row r="30">
          <cell r="J30">
            <v>5138.16</v>
          </cell>
        </row>
        <row r="31">
          <cell r="J31">
            <v>1476.84</v>
          </cell>
        </row>
        <row r="32">
          <cell r="J32">
            <v>17618576</v>
          </cell>
        </row>
        <row r="33">
          <cell r="B33">
            <v>242</v>
          </cell>
          <cell r="F33">
            <v>367.65000000000003</v>
          </cell>
          <cell r="J33">
            <v>42.051900000000003</v>
          </cell>
        </row>
        <row r="34">
          <cell r="C34">
            <v>37.118503217233545</v>
          </cell>
          <cell r="F34">
            <v>8.7292542203873271</v>
          </cell>
          <cell r="J34">
            <v>18976.439999999999</v>
          </cell>
        </row>
        <row r="35">
          <cell r="J35">
            <v>56705</v>
          </cell>
        </row>
        <row r="37">
          <cell r="J37">
            <v>7801710</v>
          </cell>
        </row>
        <row r="42">
          <cell r="B42">
            <v>310</v>
          </cell>
          <cell r="E42">
            <v>42</v>
          </cell>
          <cell r="H42">
            <v>8</v>
          </cell>
        </row>
        <row r="43">
          <cell r="C43">
            <v>7.3604482750443925</v>
          </cell>
          <cell r="F43">
            <v>0.99722202436085305</v>
          </cell>
          <cell r="H43">
            <v>0.18994705225921013</v>
          </cell>
        </row>
      </sheetData>
      <sheetData sheetId="28" refreshError="1"/>
      <sheetData sheetId="29" refreshError="1"/>
      <sheetData sheetId="30" refreshError="1"/>
      <sheetData sheetId="31">
        <row r="5">
          <cell r="F5">
            <v>0</v>
          </cell>
          <cell r="I5">
            <v>43</v>
          </cell>
        </row>
        <row r="29">
          <cell r="J29">
            <v>13131190</v>
          </cell>
        </row>
        <row r="30">
          <cell r="J30">
            <v>5138.0600000000004</v>
          </cell>
        </row>
        <row r="31">
          <cell r="J31">
            <v>1482.558</v>
          </cell>
        </row>
        <row r="32">
          <cell r="J32">
            <v>17714673</v>
          </cell>
        </row>
        <row r="33">
          <cell r="B33">
            <v>278</v>
          </cell>
          <cell r="F33">
            <v>453.15000000000003</v>
          </cell>
          <cell r="J33">
            <v>42.063600000000001</v>
          </cell>
        </row>
        <row r="34">
          <cell r="C34">
            <v>38.179669030712169</v>
          </cell>
          <cell r="F34">
            <v>9.6337823358282417</v>
          </cell>
          <cell r="J34">
            <v>18982.080000000002</v>
          </cell>
        </row>
        <row r="35">
          <cell r="J35">
            <v>56823</v>
          </cell>
        </row>
        <row r="37">
          <cell r="J37">
            <v>7841200</v>
          </cell>
        </row>
        <row r="42">
          <cell r="B42">
            <v>330</v>
          </cell>
          <cell r="E42">
            <v>47</v>
          </cell>
          <cell r="H42">
            <v>31</v>
          </cell>
        </row>
        <row r="43">
          <cell r="C43">
            <v>7.0156640644892851</v>
          </cell>
          <cell r="F43">
            <v>0.99920063948786797</v>
          </cell>
          <cell r="H43">
            <v>0.6590472303005086</v>
          </cell>
        </row>
      </sheetData>
      <sheetData sheetId="32">
        <row r="5">
          <cell r="F5">
            <v>0</v>
          </cell>
          <cell r="I5">
            <v>32</v>
          </cell>
        </row>
        <row r="29">
          <cell r="J29">
            <v>13283758</v>
          </cell>
        </row>
        <row r="30">
          <cell r="J30">
            <v>5137.96</v>
          </cell>
        </row>
        <row r="31">
          <cell r="J31">
            <v>1489.261</v>
          </cell>
        </row>
        <row r="32">
          <cell r="J32">
            <v>17895159</v>
          </cell>
        </row>
        <row r="33">
          <cell r="B33">
            <v>346</v>
          </cell>
          <cell r="F33">
            <v>538.65000000000009</v>
          </cell>
          <cell r="J33">
            <v>42.063600000000001</v>
          </cell>
        </row>
        <row r="34">
          <cell r="C34">
            <v>38.50643623033092</v>
          </cell>
          <cell r="F34">
            <v>9.2796452493189534</v>
          </cell>
          <cell r="J34">
            <v>18989.04</v>
          </cell>
        </row>
        <row r="35">
          <cell r="J35">
            <v>56951</v>
          </cell>
        </row>
        <row r="37">
          <cell r="J37">
            <v>7881290</v>
          </cell>
        </row>
        <row r="42">
          <cell r="B42">
            <v>350</v>
          </cell>
          <cell r="E42">
            <v>51</v>
          </cell>
          <cell r="H42">
            <v>24</v>
          </cell>
        </row>
        <row r="43">
          <cell r="C43">
            <v>6.0296590313963296</v>
          </cell>
          <cell r="F43">
            <v>0.87860745886060809</v>
          </cell>
          <cell r="H43">
            <v>0.41346233358146256</v>
          </cell>
        </row>
      </sheetData>
      <sheetData sheetId="33">
        <row r="33">
          <cell r="F33" t="str">
            <v/>
          </cell>
        </row>
        <row r="34">
          <cell r="C34" t="e">
            <v>#VALUE!</v>
          </cell>
          <cell r="F34" t="e">
            <v>#VALUE!</v>
          </cell>
        </row>
        <row r="43">
          <cell r="C43">
            <v>0</v>
          </cell>
          <cell r="F43">
            <v>0</v>
          </cell>
          <cell r="H43">
            <v>0</v>
          </cell>
        </row>
      </sheetData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86</v>
          </cell>
        </row>
        <row r="9">
          <cell r="P9">
            <v>120</v>
          </cell>
        </row>
        <row r="10">
          <cell r="P10">
            <v>8.58</v>
          </cell>
        </row>
        <row r="14">
          <cell r="P14">
            <v>11.5</v>
          </cell>
        </row>
        <row r="23">
          <cell r="P23">
            <v>2.3149999999999999</v>
          </cell>
        </row>
        <row r="29">
          <cell r="P29">
            <v>63.666666666666664</v>
          </cell>
        </row>
        <row r="30">
          <cell r="P30">
            <v>7</v>
          </cell>
        </row>
        <row r="31">
          <cell r="P31">
            <v>128</v>
          </cell>
        </row>
        <row r="32">
          <cell r="P32">
            <v>9.1016666666666648</v>
          </cell>
        </row>
        <row r="33">
          <cell r="P33">
            <v>17.666666666666668</v>
          </cell>
        </row>
        <row r="34">
          <cell r="P34">
            <v>0.12516666666666668</v>
          </cell>
        </row>
        <row r="36">
          <cell r="P36">
            <v>3.7758333333333329</v>
          </cell>
        </row>
      </sheetData>
      <sheetData sheetId="1">
        <row r="7">
          <cell r="P7">
            <v>85</v>
          </cell>
        </row>
        <row r="9">
          <cell r="P9">
            <v>138</v>
          </cell>
        </row>
        <row r="10">
          <cell r="P10">
            <v>8.61</v>
          </cell>
        </row>
        <row r="14">
          <cell r="P14">
            <v>12.8</v>
          </cell>
        </row>
        <row r="23">
          <cell r="P23">
            <v>2.3666666666666667</v>
          </cell>
        </row>
        <row r="29">
          <cell r="P29">
            <v>70.333333333333329</v>
          </cell>
        </row>
        <row r="30">
          <cell r="P30">
            <v>2</v>
          </cell>
        </row>
        <row r="31">
          <cell r="P31">
            <v>122.66666666666667</v>
          </cell>
        </row>
        <row r="32">
          <cell r="P32">
            <v>8.9183333333333348</v>
          </cell>
        </row>
        <row r="33">
          <cell r="P33">
            <v>15.833333333333334</v>
          </cell>
        </row>
        <row r="34">
          <cell r="P34">
            <v>0.108</v>
          </cell>
        </row>
        <row r="36">
          <cell r="P36">
            <v>3.75</v>
          </cell>
        </row>
      </sheetData>
      <sheetData sheetId="2">
        <row r="7">
          <cell r="P7">
            <v>88</v>
          </cell>
        </row>
        <row r="9">
          <cell r="P9">
            <v>115</v>
          </cell>
        </row>
        <row r="10">
          <cell r="P10">
            <v>8.39</v>
          </cell>
        </row>
        <row r="14">
          <cell r="P14">
            <v>14.2</v>
          </cell>
        </row>
        <row r="23">
          <cell r="P23">
            <v>2.3666666666666667</v>
          </cell>
        </row>
        <row r="29">
          <cell r="P29">
            <v>74.333333333333329</v>
          </cell>
        </row>
        <row r="30">
          <cell r="P30">
            <v>3.6666666666666665</v>
          </cell>
        </row>
        <row r="31">
          <cell r="P31">
            <v>134</v>
          </cell>
        </row>
        <row r="32">
          <cell r="P32">
            <v>8.8699999999999992</v>
          </cell>
        </row>
        <row r="33">
          <cell r="P33">
            <v>16.333333333333332</v>
          </cell>
        </row>
        <row r="34">
          <cell r="P34">
            <v>9.9666666666666667E-2</v>
          </cell>
        </row>
        <row r="36">
          <cell r="P36">
            <v>3.9674999999999994</v>
          </cell>
        </row>
      </sheetData>
      <sheetData sheetId="3">
        <row r="7">
          <cell r="P7">
            <v>87</v>
          </cell>
        </row>
        <row r="9">
          <cell r="P9">
            <v>112</v>
          </cell>
        </row>
        <row r="10">
          <cell r="P10">
            <v>8.5500000000000007</v>
          </cell>
        </row>
        <row r="14">
          <cell r="P14">
            <v>16.2</v>
          </cell>
        </row>
        <row r="23">
          <cell r="P23">
            <v>2.14</v>
          </cell>
        </row>
        <row r="29">
          <cell r="P29">
            <v>68.666666666666671</v>
          </cell>
        </row>
        <row r="30">
          <cell r="P30">
            <v>3</v>
          </cell>
        </row>
        <row r="31">
          <cell r="P31">
            <v>126</v>
          </cell>
        </row>
        <row r="32">
          <cell r="P32">
            <v>9.0766666666666662</v>
          </cell>
        </row>
        <row r="33">
          <cell r="P33">
            <v>16.166666666666668</v>
          </cell>
        </row>
        <row r="34">
          <cell r="P34">
            <v>9.5333333333333339E-2</v>
          </cell>
        </row>
        <row r="36">
          <cell r="P36">
            <v>3.9350000000000001</v>
          </cell>
        </row>
      </sheetData>
      <sheetData sheetId="4">
        <row r="7">
          <cell r="P7">
            <v>85</v>
          </cell>
        </row>
        <row r="9">
          <cell r="P9">
            <v>125</v>
          </cell>
        </row>
        <row r="10">
          <cell r="P10">
            <v>8.5399999999999991</v>
          </cell>
        </row>
        <row r="14">
          <cell r="P14">
            <v>11.7</v>
          </cell>
        </row>
        <row r="23">
          <cell r="P23">
            <v>1.6883333333333332</v>
          </cell>
        </row>
        <row r="29">
          <cell r="P29">
            <v>75.666666666666671</v>
          </cell>
        </row>
        <row r="30">
          <cell r="P30">
            <v>3.3333333333333335</v>
          </cell>
        </row>
        <row r="31">
          <cell r="P31">
            <v>139.33333333333334</v>
          </cell>
        </row>
        <row r="32">
          <cell r="P32">
            <v>8.83</v>
          </cell>
        </row>
        <row r="33">
          <cell r="P33">
            <v>17.666666666666668</v>
          </cell>
        </row>
        <row r="34">
          <cell r="P34">
            <v>0.10049999999999999</v>
          </cell>
        </row>
        <row r="36">
          <cell r="P36">
            <v>3.7866666666666671</v>
          </cell>
        </row>
      </sheetData>
      <sheetData sheetId="5">
        <row r="7">
          <cell r="P7">
            <v>85</v>
          </cell>
        </row>
        <row r="9">
          <cell r="P9">
            <v>115</v>
          </cell>
        </row>
        <row r="10">
          <cell r="P10">
            <v>8.4499999999999993</v>
          </cell>
        </row>
        <row r="14">
          <cell r="P14">
            <v>10.039999999999999</v>
          </cell>
        </row>
        <row r="23">
          <cell r="P23">
            <v>2.1366666666666663</v>
          </cell>
        </row>
        <row r="29">
          <cell r="P29">
            <v>70.666666666666671</v>
          </cell>
        </row>
        <row r="30">
          <cell r="P30">
            <v>3</v>
          </cell>
        </row>
        <row r="31">
          <cell r="P31">
            <v>126.33333333333333</v>
          </cell>
        </row>
        <row r="32">
          <cell r="P32">
            <v>8.9283333333333328</v>
          </cell>
        </row>
        <row r="33">
          <cell r="P33">
            <v>18.333333333333332</v>
          </cell>
        </row>
        <row r="34">
          <cell r="P34">
            <v>0.13216666666666668</v>
          </cell>
        </row>
        <row r="36">
          <cell r="P36">
            <v>3.7183333333333337</v>
          </cell>
        </row>
      </sheetData>
      <sheetData sheetId="6">
        <row r="7">
          <cell r="P7">
            <v>87</v>
          </cell>
        </row>
        <row r="9">
          <cell r="P9">
            <v>123</v>
          </cell>
        </row>
        <row r="10">
          <cell r="P10">
            <v>8.61</v>
          </cell>
        </row>
        <row r="14">
          <cell r="P14">
            <v>9.23</v>
          </cell>
        </row>
        <row r="23">
          <cell r="P23">
            <v>2.0483333333333333</v>
          </cell>
        </row>
        <row r="29">
          <cell r="P29">
            <v>71.333333333333329</v>
          </cell>
        </row>
        <row r="30">
          <cell r="P30">
            <v>5.666666666666667</v>
          </cell>
        </row>
        <row r="31">
          <cell r="P31">
            <v>123</v>
          </cell>
        </row>
        <row r="32">
          <cell r="P32">
            <v>8.9916666666666654</v>
          </cell>
        </row>
        <row r="33">
          <cell r="P33">
            <v>17.333333333333332</v>
          </cell>
        </row>
        <row r="34">
          <cell r="P34">
            <v>0.11099999999999999</v>
          </cell>
        </row>
        <row r="36">
          <cell r="P36">
            <v>3.5391666666666661</v>
          </cell>
        </row>
      </sheetData>
      <sheetData sheetId="7">
        <row r="7">
          <cell r="P7">
            <v>89</v>
          </cell>
        </row>
        <row r="9">
          <cell r="P9">
            <v>121</v>
          </cell>
        </row>
        <row r="10">
          <cell r="P10">
            <v>8.3800000000000008</v>
          </cell>
        </row>
        <row r="14">
          <cell r="P14">
            <v>8.83</v>
          </cell>
        </row>
        <row r="23">
          <cell r="P23">
            <v>2.0383333333333336</v>
          </cell>
        </row>
        <row r="29">
          <cell r="P29">
            <v>73</v>
          </cell>
        </row>
        <row r="30">
          <cell r="P30">
            <v>4</v>
          </cell>
        </row>
        <row r="31">
          <cell r="P31">
            <v>128</v>
          </cell>
        </row>
        <row r="32">
          <cell r="P32">
            <v>8.6333333333333329</v>
          </cell>
        </row>
        <row r="33">
          <cell r="P33">
            <v>18.166666666666668</v>
          </cell>
        </row>
        <row r="34">
          <cell r="P34">
            <v>9.9166666666666667E-2</v>
          </cell>
        </row>
        <row r="36">
          <cell r="P36">
            <v>3.7175000000000007</v>
          </cell>
        </row>
      </sheetData>
      <sheetData sheetId="8">
        <row r="7">
          <cell r="P7">
            <v>89</v>
          </cell>
        </row>
        <row r="9">
          <cell r="P9">
            <v>120</v>
          </cell>
        </row>
        <row r="10">
          <cell r="P10">
            <v>8.19</v>
          </cell>
        </row>
        <row r="14">
          <cell r="P14">
            <v>11.3</v>
          </cell>
        </row>
        <row r="23">
          <cell r="P23">
            <v>2.3019999999999996</v>
          </cell>
        </row>
        <row r="29">
          <cell r="P29">
            <v>70.666666666666671</v>
          </cell>
        </row>
        <row r="30">
          <cell r="P30">
            <v>4.333333333333333</v>
          </cell>
        </row>
        <row r="31">
          <cell r="P31">
            <v>132.33333333333334</v>
          </cell>
        </row>
        <row r="32">
          <cell r="P32">
            <v>8.836666666666666</v>
          </cell>
        </row>
        <row r="33">
          <cell r="P33">
            <v>17.666666666666668</v>
          </cell>
        </row>
        <row r="34">
          <cell r="P34">
            <v>0.15133333333333335</v>
          </cell>
        </row>
        <row r="36">
          <cell r="P36">
            <v>3.4091666666666671</v>
          </cell>
        </row>
      </sheetData>
      <sheetData sheetId="9">
        <row r="7">
          <cell r="P7">
            <v>83</v>
          </cell>
        </row>
        <row r="9">
          <cell r="P9">
            <v>125</v>
          </cell>
        </row>
        <row r="10">
          <cell r="P10">
            <v>8.44</v>
          </cell>
        </row>
        <row r="14">
          <cell r="P14">
            <v>7.46</v>
          </cell>
        </row>
        <row r="23">
          <cell r="P23">
            <v>2.4649999999999999</v>
          </cell>
        </row>
        <row r="29">
          <cell r="P29">
            <v>64.666666666666671</v>
          </cell>
        </row>
        <row r="30">
          <cell r="P30">
            <v>6</v>
          </cell>
        </row>
        <row r="31">
          <cell r="P31">
            <v>122.66666666666667</v>
          </cell>
        </row>
        <row r="32">
          <cell r="P32">
            <v>9.0649999999999995</v>
          </cell>
        </row>
        <row r="33">
          <cell r="P33">
            <v>17.666666666666668</v>
          </cell>
        </row>
        <row r="34">
          <cell r="P34">
            <v>0.14233333333333334</v>
          </cell>
        </row>
        <row r="36">
          <cell r="P36">
            <v>3.8166666666666669</v>
          </cell>
        </row>
      </sheetData>
      <sheetData sheetId="10">
        <row r="7">
          <cell r="P7">
            <v>78</v>
          </cell>
        </row>
        <row r="9">
          <cell r="P9">
            <v>125</v>
          </cell>
        </row>
        <row r="10">
          <cell r="P10">
            <v>8.57</v>
          </cell>
        </row>
        <row r="14">
          <cell r="P14">
            <v>10</v>
          </cell>
        </row>
        <row r="23">
          <cell r="P23">
            <v>1.8683333333333334</v>
          </cell>
        </row>
        <row r="29">
          <cell r="P29">
            <v>68.333333333333329</v>
          </cell>
        </row>
        <row r="30">
          <cell r="P30">
            <v>3.3333333333333335</v>
          </cell>
        </row>
        <row r="31">
          <cell r="P31">
            <v>125</v>
          </cell>
        </row>
        <row r="32">
          <cell r="P32">
            <v>8.7550000000000008</v>
          </cell>
        </row>
        <row r="33">
          <cell r="P33">
            <v>17.833333333333332</v>
          </cell>
        </row>
        <row r="34">
          <cell r="P34">
            <v>0.1245</v>
          </cell>
        </row>
        <row r="36">
          <cell r="P36">
            <v>3.9924999999999997</v>
          </cell>
        </row>
      </sheetData>
      <sheetData sheetId="11">
        <row r="7">
          <cell r="P7">
            <v>89</v>
          </cell>
        </row>
        <row r="9">
          <cell r="P9">
            <v>135</v>
          </cell>
        </row>
        <row r="10">
          <cell r="P10">
            <v>8.5399999999999991</v>
          </cell>
        </row>
        <row r="14">
          <cell r="P14">
            <v>6.88</v>
          </cell>
        </row>
        <row r="23">
          <cell r="P23">
            <v>2.4633333333333334</v>
          </cell>
        </row>
        <row r="29">
          <cell r="P29">
            <v>68</v>
          </cell>
        </row>
        <row r="30">
          <cell r="P30">
            <v>3.3333333333333335</v>
          </cell>
        </row>
        <row r="31">
          <cell r="P31">
            <v>134.33333333333334</v>
          </cell>
        </row>
        <row r="32">
          <cell r="P32">
            <v>8.7666666666666675</v>
          </cell>
        </row>
        <row r="33">
          <cell r="P33">
            <v>16.833333333333332</v>
          </cell>
        </row>
        <row r="34">
          <cell r="P34">
            <v>0.11899999999999999</v>
          </cell>
        </row>
        <row r="36">
          <cell r="P36">
            <v>4.0041666666666664</v>
          </cell>
        </row>
      </sheetData>
      <sheetData sheetId="12">
        <row r="7">
          <cell r="P7">
            <v>90</v>
          </cell>
        </row>
        <row r="9">
          <cell r="P9">
            <v>128</v>
          </cell>
        </row>
        <row r="10">
          <cell r="P10">
            <v>8.5</v>
          </cell>
        </row>
        <row r="14">
          <cell r="P14">
            <v>6.15</v>
          </cell>
        </row>
        <row r="23">
          <cell r="P23">
            <v>2.6683333333333334</v>
          </cell>
        </row>
        <row r="29">
          <cell r="P29">
            <v>64.333333333333329</v>
          </cell>
        </row>
        <row r="30">
          <cell r="P30">
            <v>4.333333333333333</v>
          </cell>
        </row>
        <row r="31">
          <cell r="P31">
            <v>121.33333333333333</v>
          </cell>
        </row>
        <row r="32">
          <cell r="P32">
            <v>8.8849999999999998</v>
          </cell>
        </row>
        <row r="33">
          <cell r="P33">
            <v>18</v>
          </cell>
        </row>
        <row r="34">
          <cell r="P34">
            <v>0.11399999999999999</v>
          </cell>
        </row>
        <row r="36">
          <cell r="P36">
            <v>3.8608333333333333</v>
          </cell>
        </row>
      </sheetData>
      <sheetData sheetId="13">
        <row r="7">
          <cell r="P7">
            <v>90</v>
          </cell>
        </row>
        <row r="9">
          <cell r="P9">
            <v>148</v>
          </cell>
        </row>
        <row r="10">
          <cell r="P10">
            <v>8.49</v>
          </cell>
        </row>
        <row r="14">
          <cell r="P14">
            <v>7.36</v>
          </cell>
        </row>
        <row r="23">
          <cell r="P23">
            <v>2.1233333333333335</v>
          </cell>
        </row>
        <row r="29">
          <cell r="P29">
            <v>68</v>
          </cell>
        </row>
        <row r="30">
          <cell r="P30">
            <v>5.333333333333333</v>
          </cell>
        </row>
        <row r="31">
          <cell r="P31">
            <v>130</v>
          </cell>
        </row>
        <row r="32">
          <cell r="P32">
            <v>8.94</v>
          </cell>
        </row>
        <row r="33">
          <cell r="P33">
            <v>18.333333333333332</v>
          </cell>
        </row>
        <row r="34">
          <cell r="P34">
            <v>0.11166666666666665</v>
          </cell>
        </row>
        <row r="36">
          <cell r="P36">
            <v>3.6274999999999999</v>
          </cell>
        </row>
      </sheetData>
      <sheetData sheetId="14">
        <row r="7">
          <cell r="P7">
            <v>88</v>
          </cell>
        </row>
        <row r="9">
          <cell r="P9">
            <v>142</v>
          </cell>
        </row>
        <row r="10">
          <cell r="P10">
            <v>8.6199999999999992</v>
          </cell>
        </row>
        <row r="14">
          <cell r="P14">
            <v>10.4</v>
          </cell>
        </row>
        <row r="23">
          <cell r="P23">
            <v>2.2266666666666666</v>
          </cell>
        </row>
        <row r="29">
          <cell r="P29">
            <v>68.333333333333329</v>
          </cell>
        </row>
        <row r="30">
          <cell r="P30">
            <v>5.333333333333333</v>
          </cell>
        </row>
        <row r="31">
          <cell r="P31">
            <v>126.66666666666667</v>
          </cell>
        </row>
        <row r="32">
          <cell r="P32">
            <v>8.9999999999999982</v>
          </cell>
        </row>
        <row r="33">
          <cell r="P33">
            <v>19.5</v>
          </cell>
        </row>
        <row r="34">
          <cell r="P34">
            <v>0.1065</v>
          </cell>
        </row>
        <row r="36">
          <cell r="P36">
            <v>3.6775000000000007</v>
          </cell>
        </row>
      </sheetData>
      <sheetData sheetId="15">
        <row r="7">
          <cell r="P7">
            <v>96</v>
          </cell>
        </row>
        <row r="9">
          <cell r="P9">
            <v>125</v>
          </cell>
        </row>
        <row r="10">
          <cell r="P10">
            <v>8.43</v>
          </cell>
        </row>
        <row r="14">
          <cell r="P14">
            <v>10.4</v>
          </cell>
        </row>
        <row r="23">
          <cell r="P23">
            <v>2.4500000000000002</v>
          </cell>
        </row>
        <row r="29">
          <cell r="P29">
            <v>67</v>
          </cell>
        </row>
        <row r="30">
          <cell r="P30">
            <v>4.666666666666667</v>
          </cell>
        </row>
        <row r="31">
          <cell r="P31">
            <v>132.33333333333334</v>
          </cell>
        </row>
        <row r="32">
          <cell r="P32">
            <v>9.01</v>
          </cell>
        </row>
        <row r="33">
          <cell r="P33">
            <v>17.666666666666668</v>
          </cell>
        </row>
        <row r="34">
          <cell r="P34">
            <v>0.10616666666666667</v>
          </cell>
        </row>
        <row r="36">
          <cell r="P36">
            <v>3.5649999999999999</v>
          </cell>
        </row>
      </sheetData>
      <sheetData sheetId="16">
        <row r="7">
          <cell r="P7">
            <v>86</v>
          </cell>
        </row>
        <row r="9">
          <cell r="P9">
            <v>120</v>
          </cell>
        </row>
        <row r="10">
          <cell r="P10">
            <v>8.58</v>
          </cell>
        </row>
        <row r="14">
          <cell r="P14">
            <v>5.86</v>
          </cell>
        </row>
        <row r="23">
          <cell r="P23">
            <v>2.1749999999999994</v>
          </cell>
        </row>
        <row r="29">
          <cell r="P29">
            <v>67.666666666666671</v>
          </cell>
        </row>
        <row r="30">
          <cell r="P30">
            <v>3</v>
          </cell>
        </row>
        <row r="31">
          <cell r="P31">
            <v>127</v>
          </cell>
        </row>
        <row r="32">
          <cell r="P32">
            <v>8.7183333333333319</v>
          </cell>
        </row>
        <row r="33">
          <cell r="P33">
            <v>17.833333333333332</v>
          </cell>
        </row>
        <row r="34">
          <cell r="P34">
            <v>0.10333333333333333</v>
          </cell>
        </row>
        <row r="36">
          <cell r="P36">
            <v>3.5758333333333332</v>
          </cell>
        </row>
      </sheetData>
      <sheetData sheetId="17">
        <row r="7">
          <cell r="P7">
            <v>92</v>
          </cell>
        </row>
        <row r="9">
          <cell r="P9">
            <v>138</v>
          </cell>
        </row>
        <row r="10">
          <cell r="P10">
            <v>8.43</v>
          </cell>
        </row>
        <row r="14">
          <cell r="P14">
            <v>7.97</v>
          </cell>
        </row>
        <row r="23">
          <cell r="P23">
            <v>2.2716666666666669</v>
          </cell>
        </row>
        <row r="29">
          <cell r="P29">
            <v>70.333333333333329</v>
          </cell>
        </row>
        <row r="30">
          <cell r="P30">
            <v>4</v>
          </cell>
        </row>
        <row r="31">
          <cell r="P31">
            <v>126.33333333333333</v>
          </cell>
        </row>
        <row r="32">
          <cell r="P32">
            <v>8.875</v>
          </cell>
        </row>
        <row r="33">
          <cell r="P33">
            <v>17.666666666666668</v>
          </cell>
        </row>
        <row r="34">
          <cell r="P34">
            <v>9.3833333333333338E-2</v>
          </cell>
        </row>
        <row r="36">
          <cell r="P36">
            <v>3.5216666666666669</v>
          </cell>
        </row>
      </sheetData>
      <sheetData sheetId="18">
        <row r="7">
          <cell r="P7">
            <v>100</v>
          </cell>
        </row>
        <row r="9">
          <cell r="P9">
            <v>140</v>
          </cell>
        </row>
        <row r="10">
          <cell r="P10">
            <v>8.5</v>
          </cell>
        </row>
        <row r="14">
          <cell r="P14">
            <v>9.2100000000000009</v>
          </cell>
        </row>
        <row r="23">
          <cell r="P23">
            <v>2.4316666666666666</v>
          </cell>
        </row>
        <row r="29">
          <cell r="P29">
            <v>69</v>
          </cell>
        </row>
        <row r="30">
          <cell r="P30">
            <v>5</v>
          </cell>
        </row>
        <row r="31">
          <cell r="P31">
            <v>129.33333333333334</v>
          </cell>
        </row>
        <row r="32">
          <cell r="P32">
            <v>9.1066666666666674</v>
          </cell>
        </row>
        <row r="33">
          <cell r="P33">
            <v>17.5</v>
          </cell>
        </row>
        <row r="34">
          <cell r="P34">
            <v>9.1666666666666674E-2</v>
          </cell>
        </row>
        <row r="36">
          <cell r="P36">
            <v>3.6441666666666657</v>
          </cell>
        </row>
      </sheetData>
      <sheetData sheetId="19">
        <row r="7">
          <cell r="P7">
            <v>85</v>
          </cell>
        </row>
        <row r="9">
          <cell r="P9">
            <v>128</v>
          </cell>
        </row>
        <row r="10">
          <cell r="P10">
            <v>8.69</v>
          </cell>
        </row>
        <row r="14">
          <cell r="P14">
            <v>9.35</v>
          </cell>
        </row>
        <row r="23">
          <cell r="P23">
            <v>2.2966666666666669</v>
          </cell>
        </row>
        <row r="29">
          <cell r="P29">
            <v>70</v>
          </cell>
        </row>
        <row r="30">
          <cell r="P30">
            <v>3.3333333333333335</v>
          </cell>
        </row>
        <row r="31">
          <cell r="P31">
            <v>131</v>
          </cell>
        </row>
        <row r="32">
          <cell r="P32">
            <v>8.9533333333333349</v>
          </cell>
        </row>
        <row r="33">
          <cell r="P33">
            <v>17.833333333333332</v>
          </cell>
        </row>
        <row r="34">
          <cell r="P34">
            <v>9.3499999999999986E-2</v>
          </cell>
        </row>
        <row r="36">
          <cell r="P36">
            <v>3.6066666666666669</v>
          </cell>
        </row>
      </sheetData>
      <sheetData sheetId="20">
        <row r="7">
          <cell r="P7">
            <v>88</v>
          </cell>
        </row>
        <row r="9">
          <cell r="P9">
            <v>139</v>
          </cell>
        </row>
        <row r="10">
          <cell r="P10">
            <v>8.42</v>
          </cell>
        </row>
        <row r="23">
          <cell r="P23">
            <v>2.2950000000000004</v>
          </cell>
        </row>
        <row r="29">
          <cell r="P29">
            <v>69.666666666666671</v>
          </cell>
        </row>
        <row r="30">
          <cell r="P30">
            <v>3.6666666666666665</v>
          </cell>
        </row>
        <row r="31">
          <cell r="P31">
            <v>129</v>
          </cell>
        </row>
        <row r="32">
          <cell r="P32">
            <v>8.8400000000000016</v>
          </cell>
        </row>
        <row r="33">
          <cell r="P33">
            <v>18.5</v>
          </cell>
        </row>
        <row r="34">
          <cell r="P34">
            <v>0.105</v>
          </cell>
        </row>
        <row r="36">
          <cell r="P36">
            <v>3.5066666666666673</v>
          </cell>
        </row>
      </sheetData>
      <sheetData sheetId="21">
        <row r="7">
          <cell r="P7">
            <v>85</v>
          </cell>
        </row>
        <row r="9">
          <cell r="P9">
            <v>112</v>
          </cell>
        </row>
        <row r="10">
          <cell r="P10">
            <v>8.64</v>
          </cell>
        </row>
        <row r="14">
          <cell r="P14">
            <v>10.7</v>
          </cell>
        </row>
        <row r="23">
          <cell r="P23">
            <v>2.1716666666666669</v>
          </cell>
        </row>
        <row r="29">
          <cell r="P29">
            <v>70.333333333333329</v>
          </cell>
        </row>
        <row r="30">
          <cell r="P30">
            <v>6</v>
          </cell>
        </row>
        <row r="31">
          <cell r="P31">
            <v>131.66666666666666</v>
          </cell>
        </row>
        <row r="32">
          <cell r="P32">
            <v>8.9383333333333344</v>
          </cell>
        </row>
        <row r="33">
          <cell r="P33">
            <v>18.5</v>
          </cell>
        </row>
        <row r="34">
          <cell r="P34">
            <v>0.10016666666666667</v>
          </cell>
        </row>
        <row r="36">
          <cell r="P36">
            <v>3.8399999999999994</v>
          </cell>
        </row>
      </sheetData>
      <sheetData sheetId="22">
        <row r="7">
          <cell r="P7">
            <v>90</v>
          </cell>
        </row>
        <row r="9">
          <cell r="P9">
            <v>137</v>
          </cell>
        </row>
        <row r="10">
          <cell r="P10">
            <v>8.6199999999999992</v>
          </cell>
        </row>
        <row r="14">
          <cell r="P14">
            <v>10.6</v>
          </cell>
        </row>
        <row r="23">
          <cell r="P23">
            <v>2.2566666666666668</v>
          </cell>
        </row>
        <row r="29">
          <cell r="P29">
            <v>68</v>
          </cell>
        </row>
        <row r="30">
          <cell r="P30">
            <v>3.6666666666666665</v>
          </cell>
        </row>
        <row r="31">
          <cell r="P31">
            <v>86.695333333333338</v>
          </cell>
        </row>
        <row r="32">
          <cell r="P32">
            <v>9.0283333333333324</v>
          </cell>
        </row>
        <row r="33">
          <cell r="P33">
            <v>18</v>
          </cell>
        </row>
        <row r="34">
          <cell r="P34">
            <v>0.10266666666666667</v>
          </cell>
        </row>
        <row r="36">
          <cell r="P36">
            <v>3.6166666666666667</v>
          </cell>
        </row>
      </sheetData>
      <sheetData sheetId="23">
        <row r="7">
          <cell r="P7">
            <v>91</v>
          </cell>
        </row>
        <row r="9">
          <cell r="P9">
            <v>125</v>
          </cell>
        </row>
        <row r="10">
          <cell r="P10">
            <v>8.39</v>
          </cell>
        </row>
        <row r="14">
          <cell r="P14">
            <v>12.5</v>
          </cell>
        </row>
        <row r="23">
          <cell r="P23">
            <v>2.1166666666666667</v>
          </cell>
        </row>
        <row r="29">
          <cell r="P29">
            <v>70</v>
          </cell>
        </row>
        <row r="30">
          <cell r="P30">
            <v>3.3333333333333335</v>
          </cell>
        </row>
        <row r="31">
          <cell r="P31">
            <v>129</v>
          </cell>
        </row>
        <row r="32">
          <cell r="P32">
            <v>8.9350000000000005</v>
          </cell>
        </row>
        <row r="33">
          <cell r="P33">
            <v>18.166666666666668</v>
          </cell>
        </row>
        <row r="34">
          <cell r="P34">
            <v>0.10433333333333333</v>
          </cell>
        </row>
        <row r="36">
          <cell r="P36">
            <v>3.4425000000000003</v>
          </cell>
        </row>
      </sheetData>
      <sheetData sheetId="24">
        <row r="7">
          <cell r="P7">
            <v>94</v>
          </cell>
        </row>
        <row r="9">
          <cell r="P9">
            <v>144</v>
          </cell>
        </row>
        <row r="10">
          <cell r="P10">
            <v>8.48</v>
          </cell>
        </row>
        <row r="14">
          <cell r="P14">
            <v>12.3</v>
          </cell>
        </row>
        <row r="23">
          <cell r="P23">
            <v>2.0766666666666667</v>
          </cell>
        </row>
        <row r="30">
          <cell r="P30">
            <v>6</v>
          </cell>
        </row>
        <row r="31">
          <cell r="P31">
            <v>134.33333333333334</v>
          </cell>
        </row>
        <row r="32">
          <cell r="P32">
            <v>8.9949999999999992</v>
          </cell>
        </row>
        <row r="33">
          <cell r="P33">
            <v>18.166666666666668</v>
          </cell>
        </row>
        <row r="34">
          <cell r="P34">
            <v>9.6333333333333326E-2</v>
          </cell>
        </row>
        <row r="36">
          <cell r="P36">
            <v>3.6158333333333328</v>
          </cell>
        </row>
      </sheetData>
      <sheetData sheetId="25">
        <row r="7">
          <cell r="P7">
            <v>95</v>
          </cell>
        </row>
        <row r="9">
          <cell r="P9">
            <v>125</v>
          </cell>
        </row>
        <row r="10">
          <cell r="P10">
            <v>8.41</v>
          </cell>
        </row>
        <row r="14">
          <cell r="P14">
            <v>13.2</v>
          </cell>
        </row>
        <row r="23">
          <cell r="P23">
            <v>1.9799999999999998</v>
          </cell>
        </row>
        <row r="29">
          <cell r="P29">
            <v>73.666666666666671</v>
          </cell>
        </row>
        <row r="30">
          <cell r="P30">
            <v>3.6666666666666665</v>
          </cell>
        </row>
        <row r="31">
          <cell r="P31">
            <v>139.66666666666666</v>
          </cell>
        </row>
        <row r="32">
          <cell r="P32">
            <v>8.9933333333333341</v>
          </cell>
        </row>
        <row r="33">
          <cell r="P33">
            <v>17.333333333333332</v>
          </cell>
        </row>
        <row r="34">
          <cell r="P34">
            <v>9.3999999999999986E-2</v>
          </cell>
        </row>
        <row r="36">
          <cell r="P36">
            <v>3.85</v>
          </cell>
        </row>
      </sheetData>
      <sheetData sheetId="26">
        <row r="7">
          <cell r="P7">
            <v>95</v>
          </cell>
        </row>
        <row r="9">
          <cell r="P9">
            <v>120</v>
          </cell>
        </row>
        <row r="10">
          <cell r="P10">
            <v>8.3800000000000008</v>
          </cell>
        </row>
        <row r="14">
          <cell r="P14">
            <v>11</v>
          </cell>
        </row>
        <row r="23">
          <cell r="P23">
            <v>2.0766666666666667</v>
          </cell>
        </row>
        <row r="29">
          <cell r="P29">
            <v>67</v>
          </cell>
        </row>
        <row r="30">
          <cell r="P30">
            <v>3.3333333333333335</v>
          </cell>
        </row>
        <row r="31">
          <cell r="P31">
            <v>130.66666666666666</v>
          </cell>
        </row>
        <row r="32">
          <cell r="P32">
            <v>8.94</v>
          </cell>
        </row>
        <row r="33">
          <cell r="P33">
            <v>17</v>
          </cell>
        </row>
        <row r="34">
          <cell r="P34">
            <v>0.10416666666666667</v>
          </cell>
        </row>
        <row r="36">
          <cell r="P36">
            <v>3.7966666666666664</v>
          </cell>
        </row>
      </sheetData>
      <sheetData sheetId="27">
        <row r="7">
          <cell r="P7">
            <v>100</v>
          </cell>
        </row>
        <row r="9">
          <cell r="P9">
            <v>125</v>
          </cell>
        </row>
        <row r="10">
          <cell r="P10">
            <v>8.34</v>
          </cell>
        </row>
        <row r="14">
          <cell r="P14">
            <v>11.4</v>
          </cell>
        </row>
        <row r="23">
          <cell r="P23">
            <v>2.1133333333333337</v>
          </cell>
        </row>
        <row r="29">
          <cell r="P29">
            <v>68.333333333333329</v>
          </cell>
        </row>
        <row r="30">
          <cell r="P30">
            <v>6.333333333333333</v>
          </cell>
        </row>
        <row r="31">
          <cell r="P31">
            <v>129.66666666666666</v>
          </cell>
        </row>
        <row r="32">
          <cell r="P32">
            <v>8.8683333333333341</v>
          </cell>
        </row>
        <row r="33">
          <cell r="P33">
            <v>17</v>
          </cell>
        </row>
        <row r="34">
          <cell r="P34">
            <v>9.799999999999999E-2</v>
          </cell>
        </row>
        <row r="36">
          <cell r="P36">
            <v>3.5525000000000002</v>
          </cell>
        </row>
      </sheetData>
      <sheetData sheetId="28">
        <row r="7">
          <cell r="P7">
            <v>85</v>
          </cell>
        </row>
        <row r="9">
          <cell r="P9">
            <v>136</v>
          </cell>
        </row>
        <row r="10">
          <cell r="P10">
            <v>8.4499999999999993</v>
          </cell>
        </row>
        <row r="14">
          <cell r="P14">
            <v>12</v>
          </cell>
        </row>
        <row r="23">
          <cell r="P23">
            <v>2.1949999999999998</v>
          </cell>
        </row>
        <row r="29">
          <cell r="P29">
            <v>69.666666666666671</v>
          </cell>
        </row>
        <row r="30">
          <cell r="P30">
            <v>5</v>
          </cell>
        </row>
        <row r="31">
          <cell r="P31">
            <v>132</v>
          </cell>
        </row>
        <row r="32">
          <cell r="P32">
            <v>8.9833333333333343</v>
          </cell>
        </row>
        <row r="33">
          <cell r="P33">
            <v>17.833333333333332</v>
          </cell>
        </row>
        <row r="34">
          <cell r="P34">
            <v>0.10649999999999998</v>
          </cell>
        </row>
        <row r="36">
          <cell r="P36">
            <v>3.5116666666666672</v>
          </cell>
        </row>
      </sheetData>
      <sheetData sheetId="29">
        <row r="7">
          <cell r="P7">
            <v>92</v>
          </cell>
        </row>
        <row r="9">
          <cell r="P9">
            <v>140</v>
          </cell>
        </row>
        <row r="10">
          <cell r="P10">
            <v>8.4600000000000009</v>
          </cell>
        </row>
        <row r="14">
          <cell r="P14">
            <v>11.1</v>
          </cell>
        </row>
        <row r="23">
          <cell r="P23">
            <v>2.5716666666666668</v>
          </cell>
        </row>
        <row r="29">
          <cell r="P29">
            <v>75.666666666666671</v>
          </cell>
        </row>
        <row r="30">
          <cell r="P30">
            <v>4.333333333333333</v>
          </cell>
        </row>
        <row r="31">
          <cell r="P31">
            <v>146</v>
          </cell>
        </row>
        <row r="32">
          <cell r="P32">
            <v>8.9583333333333339</v>
          </cell>
        </row>
        <row r="33">
          <cell r="P33">
            <v>15.666666666666666</v>
          </cell>
        </row>
        <row r="34">
          <cell r="P34">
            <v>0.121</v>
          </cell>
        </row>
        <row r="36">
          <cell r="P36">
            <v>3.6316666666666664</v>
          </cell>
        </row>
      </sheetData>
      <sheetData sheetId="30">
        <row r="7">
          <cell r="P7" t="e">
            <v>#DIV/0!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2021.7446699999998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H12" activePane="bottomRight" state="frozen"/>
      <selection pane="topRight" activeCell="B1" sqref="B1"/>
      <selection pane="bottomLeft" activeCell="A6" sqref="A6"/>
      <selection pane="bottomRight" activeCell="D36" sqref="D36:O36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29" ht="13.15" customHeight="1" thickBot="1" x14ac:dyDescent="0.3">
      <c r="A2" s="366" t="s">
        <v>52</v>
      </c>
      <c r="B2" s="367"/>
      <c r="C2" s="367"/>
      <c r="D2" s="367"/>
      <c r="E2" s="367"/>
      <c r="F2" s="367"/>
      <c r="G2" s="367"/>
      <c r="H2" s="367"/>
      <c r="I2" s="367"/>
      <c r="J2" s="367"/>
      <c r="K2" s="183"/>
      <c r="L2" s="365" t="s">
        <v>81</v>
      </c>
      <c r="M2" s="365"/>
      <c r="N2" s="363" t="s">
        <v>122</v>
      </c>
      <c r="O2" s="364"/>
    </row>
    <row r="3" spans="1:29" ht="13.5" customHeight="1" thickBot="1" x14ac:dyDescent="0.25">
      <c r="A3" s="351" t="s">
        <v>24</v>
      </c>
      <c r="B3" s="354" t="s">
        <v>53</v>
      </c>
      <c r="C3" s="354" t="s">
        <v>28</v>
      </c>
      <c r="D3" s="357" t="s">
        <v>117</v>
      </c>
      <c r="E3" s="360" t="s">
        <v>29</v>
      </c>
      <c r="F3" s="361"/>
      <c r="G3" s="361"/>
      <c r="H3" s="361"/>
      <c r="I3" s="361"/>
      <c r="J3" s="361"/>
      <c r="K3" s="361"/>
      <c r="L3" s="361"/>
      <c r="M3" s="361"/>
      <c r="N3" s="361"/>
      <c r="O3" s="362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52"/>
      <c r="B4" s="355"/>
      <c r="C4" s="355"/>
      <c r="D4" s="358"/>
      <c r="E4" s="346" t="s">
        <v>30</v>
      </c>
      <c r="F4" s="347"/>
      <c r="G4" s="347"/>
      <c r="H4" s="347" t="s">
        <v>31</v>
      </c>
      <c r="I4" s="347"/>
      <c r="J4" s="52" t="s">
        <v>32</v>
      </c>
      <c r="K4" s="348" t="s">
        <v>33</v>
      </c>
      <c r="L4" s="348"/>
      <c r="M4" s="348" t="s">
        <v>34</v>
      </c>
      <c r="N4" s="349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53"/>
      <c r="B5" s="356"/>
      <c r="C5" s="356"/>
      <c r="D5" s="359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47</v>
      </c>
      <c r="C6" s="154">
        <f>'[1]1'!$F$5</f>
        <v>0</v>
      </c>
      <c r="D6" s="136">
        <f>'[2]1'!$P$33</f>
        <v>17.666666666666668</v>
      </c>
      <c r="E6" s="271">
        <f>'[2]1'!$P$14</f>
        <v>11.5</v>
      </c>
      <c r="F6" s="269">
        <f>'[2]1'!$P$23</f>
        <v>2.3149999999999999</v>
      </c>
      <c r="G6" s="266">
        <f>'[2]1'!$P$34</f>
        <v>0.12516666666666668</v>
      </c>
      <c r="H6" s="267">
        <f>'[2]1'!$P$10</f>
        <v>8.58</v>
      </c>
      <c r="I6" s="268">
        <f>'[2]1'!$P$32</f>
        <v>9.1016666666666648</v>
      </c>
      <c r="J6" s="267">
        <f>'[2]1'!$P$36</f>
        <v>3.7758333333333329</v>
      </c>
      <c r="K6" s="272">
        <f>'[2]1'!$P$9</f>
        <v>120</v>
      </c>
      <c r="L6" s="272">
        <f>'[2]1'!$P$31</f>
        <v>128</v>
      </c>
      <c r="M6" s="272">
        <f>'[2]1'!$P$7</f>
        <v>86</v>
      </c>
      <c r="N6" s="272">
        <f>'[2]1'!$P$29</f>
        <v>63.666666666666664</v>
      </c>
      <c r="O6" s="272">
        <f>'[2]1'!$P$30</f>
        <v>7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46</v>
      </c>
      <c r="C7" s="154">
        <f>'[1]2'!$F$5</f>
        <v>0</v>
      </c>
      <c r="D7" s="136">
        <f>'[2]2'!$P$33</f>
        <v>15.833333333333334</v>
      </c>
      <c r="E7" s="271">
        <f>'[2]2'!$P$14</f>
        <v>12.8</v>
      </c>
      <c r="F7" s="269">
        <f>'[2]2'!$P$23</f>
        <v>2.3666666666666667</v>
      </c>
      <c r="G7" s="266">
        <f>'[2]2'!$P$34</f>
        <v>0.108</v>
      </c>
      <c r="H7" s="267">
        <f>'[2]2'!$P$10</f>
        <v>8.61</v>
      </c>
      <c r="I7" s="268">
        <f>'[2]2'!$P$32</f>
        <v>8.9183333333333348</v>
      </c>
      <c r="J7" s="267">
        <f>'[2]2'!$P$36</f>
        <v>3.75</v>
      </c>
      <c r="K7" s="272">
        <f>'[2]2'!$P$9</f>
        <v>138</v>
      </c>
      <c r="L7" s="272">
        <f>'[2]2'!$P$31</f>
        <v>122.66666666666667</v>
      </c>
      <c r="M7" s="272">
        <f>'[2]2'!$P$7</f>
        <v>85</v>
      </c>
      <c r="N7" s="288">
        <f>'[2]2'!$P$29</f>
        <v>70.333333333333329</v>
      </c>
      <c r="O7" s="288">
        <f>'[2]2'!$P$30</f>
        <v>2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57</v>
      </c>
      <c r="C8" s="154">
        <f>'[1]3'!$F$5</f>
        <v>0</v>
      </c>
      <c r="D8" s="136">
        <f>'[2]3'!$P$33</f>
        <v>16.333333333333332</v>
      </c>
      <c r="E8" s="271">
        <f>'[2]3'!$P$14</f>
        <v>14.2</v>
      </c>
      <c r="F8" s="269">
        <f>'[2]3'!$P$23</f>
        <v>2.3666666666666667</v>
      </c>
      <c r="G8" s="266">
        <f>'[2]3'!$P$34</f>
        <v>9.9666666666666667E-2</v>
      </c>
      <c r="H8" s="267">
        <f>'[2]3'!$P$10</f>
        <v>8.39</v>
      </c>
      <c r="I8" s="268">
        <f>'[2]3'!$P$32</f>
        <v>8.8699999999999992</v>
      </c>
      <c r="J8" s="267">
        <f>'[2]3'!$P$36</f>
        <v>3.9674999999999994</v>
      </c>
      <c r="K8" s="272">
        <f>'[2]3'!$P$9</f>
        <v>115</v>
      </c>
      <c r="L8" s="272">
        <f>'[2]3'!$P$31</f>
        <v>134</v>
      </c>
      <c r="M8" s="272">
        <f>'[2]3'!$P$7</f>
        <v>88</v>
      </c>
      <c r="N8" s="272">
        <f>'[2]3'!$P$29</f>
        <v>74.333333333333329</v>
      </c>
      <c r="O8" s="272">
        <f>'[2]3'!$P$30</f>
        <v>3.6666666666666665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61</v>
      </c>
      <c r="C9" s="154">
        <f>'[1]4'!$F$5</f>
        <v>0</v>
      </c>
      <c r="D9" s="136">
        <f>'[2]4'!$P$33</f>
        <v>16.166666666666668</v>
      </c>
      <c r="E9" s="271">
        <f>'[2]4'!$P$14</f>
        <v>16.2</v>
      </c>
      <c r="F9" s="269">
        <f>'[2]4'!$P$23</f>
        <v>2.14</v>
      </c>
      <c r="G9" s="266">
        <f>'[2]4'!$P$34</f>
        <v>9.5333333333333339E-2</v>
      </c>
      <c r="H9" s="267">
        <f>'[2]4'!$P$10</f>
        <v>8.5500000000000007</v>
      </c>
      <c r="I9" s="268">
        <f>'[2]4'!$P$32</f>
        <v>9.0766666666666662</v>
      </c>
      <c r="J9" s="267">
        <f>'[2]4'!$P$36</f>
        <v>3.9350000000000001</v>
      </c>
      <c r="K9" s="272">
        <f>'[2]4'!$P$9</f>
        <v>112</v>
      </c>
      <c r="L9" s="272">
        <f>'[2]4'!$P$31</f>
        <v>126</v>
      </c>
      <c r="M9" s="272">
        <f>'[2]4'!$P$7</f>
        <v>87</v>
      </c>
      <c r="N9" s="272">
        <f>'[2]4'!$P$29</f>
        <v>68.666666666666671</v>
      </c>
      <c r="O9" s="272">
        <f>'[2]4'!$P$30</f>
        <v>3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61</v>
      </c>
      <c r="C10" s="154">
        <f>'[1]5'!$F$5</f>
        <v>0</v>
      </c>
      <c r="D10" s="136">
        <f>'[2]5'!$P$33</f>
        <v>17.666666666666668</v>
      </c>
      <c r="E10" s="271">
        <f>'[2]5'!$P$14</f>
        <v>11.7</v>
      </c>
      <c r="F10" s="269">
        <f>'[2]5'!$P$23</f>
        <v>1.6883333333333332</v>
      </c>
      <c r="G10" s="266">
        <f>'[2]5'!$P$34</f>
        <v>0.10049999999999999</v>
      </c>
      <c r="H10" s="267">
        <f>'[2]5'!$P$10</f>
        <v>8.5399999999999991</v>
      </c>
      <c r="I10" s="268">
        <f>'[2]5'!$P$32</f>
        <v>8.83</v>
      </c>
      <c r="J10" s="267">
        <f>'[2]5'!$P$36</f>
        <v>3.7866666666666671</v>
      </c>
      <c r="K10" s="272">
        <f>'[2]5'!$P$9</f>
        <v>125</v>
      </c>
      <c r="L10" s="272">
        <f>'[2]5'!$P$31</f>
        <v>139.33333333333334</v>
      </c>
      <c r="M10" s="272">
        <f>'[2]5'!$P$7</f>
        <v>85</v>
      </c>
      <c r="N10" s="272">
        <f>'[2]5'!$P$29</f>
        <v>75.666666666666671</v>
      </c>
      <c r="O10" s="272">
        <f>'[2]5'!$P$30</f>
        <v>3.3333333333333335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62</v>
      </c>
      <c r="C11" s="154">
        <f>'[1]6'!$F$5</f>
        <v>0</v>
      </c>
      <c r="D11" s="136">
        <f>'[2]6'!$P$33</f>
        <v>18.333333333333332</v>
      </c>
      <c r="E11" s="271">
        <f>'[2]6'!$P$14</f>
        <v>10.039999999999999</v>
      </c>
      <c r="F11" s="269">
        <f>'[2]6'!$P$23</f>
        <v>2.1366666666666663</v>
      </c>
      <c r="G11" s="266">
        <f>'[2]6'!$P$34</f>
        <v>0.13216666666666668</v>
      </c>
      <c r="H11" s="267">
        <f>'[2]6'!$P$10</f>
        <v>8.4499999999999993</v>
      </c>
      <c r="I11" s="268">
        <f>'[2]6'!$P$32</f>
        <v>8.9283333333333328</v>
      </c>
      <c r="J11" s="267">
        <f>'[2]6'!$P$36</f>
        <v>3.7183333333333337</v>
      </c>
      <c r="K11" s="272">
        <f>'[2]6'!$P$9</f>
        <v>115</v>
      </c>
      <c r="L11" s="272">
        <f>'[2]6'!$P$31</f>
        <v>126.33333333333333</v>
      </c>
      <c r="M11" s="272">
        <f>'[2]6'!$P$7</f>
        <v>85</v>
      </c>
      <c r="N11" s="272">
        <f>'[2]6'!$P$29</f>
        <v>70.666666666666671</v>
      </c>
      <c r="O11" s="272">
        <f>'[2]6'!$P$30</f>
        <v>3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61</v>
      </c>
      <c r="C12" s="154">
        <f>'[1]7'!$F$5</f>
        <v>0</v>
      </c>
      <c r="D12" s="136">
        <f>'[2]7'!$P$33</f>
        <v>17.333333333333332</v>
      </c>
      <c r="E12" s="271">
        <f>'[2]7'!$P$14</f>
        <v>9.23</v>
      </c>
      <c r="F12" s="269">
        <f>'[2]7'!$P$23</f>
        <v>2.0483333333333333</v>
      </c>
      <c r="G12" s="266">
        <f>'[2]7'!$P$34</f>
        <v>0.11099999999999999</v>
      </c>
      <c r="H12" s="267">
        <f>'[2]7'!$P$10</f>
        <v>8.61</v>
      </c>
      <c r="I12" s="268">
        <f>'[2]7'!$P$32</f>
        <v>8.9916666666666654</v>
      </c>
      <c r="J12" s="267">
        <f>'[2]7'!$P$36</f>
        <v>3.5391666666666661</v>
      </c>
      <c r="K12" s="272">
        <f>'[2]7'!$P$9</f>
        <v>123</v>
      </c>
      <c r="L12" s="272">
        <f>'[2]7'!$P$31</f>
        <v>123</v>
      </c>
      <c r="M12" s="272">
        <f>'[2]7'!$P$7</f>
        <v>87</v>
      </c>
      <c r="N12" s="272">
        <f>'[2]7'!$P$29</f>
        <v>71.333333333333329</v>
      </c>
      <c r="O12" s="272">
        <f>'[2]7'!$P$30</f>
        <v>5.666666666666667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64</v>
      </c>
      <c r="C13" s="154">
        <f>'[1]8'!$F$5</f>
        <v>0</v>
      </c>
      <c r="D13" s="136">
        <f>'[2]8'!$P$33</f>
        <v>18.166666666666668</v>
      </c>
      <c r="E13" s="271">
        <f>'[2]8'!$P$14</f>
        <v>8.83</v>
      </c>
      <c r="F13" s="269">
        <f>'[2]8'!$P$23</f>
        <v>2.0383333333333336</v>
      </c>
      <c r="G13" s="266">
        <f>'[2]8'!$P$34</f>
        <v>9.9166666666666667E-2</v>
      </c>
      <c r="H13" s="267">
        <f>'[2]8'!$P$10</f>
        <v>8.3800000000000008</v>
      </c>
      <c r="I13" s="268">
        <f>'[2]8'!$P$32</f>
        <v>8.6333333333333329</v>
      </c>
      <c r="J13" s="267">
        <f>'[2]8'!$P$36</f>
        <v>3.7175000000000007</v>
      </c>
      <c r="K13" s="272">
        <f>'[2]8'!$P$9</f>
        <v>121</v>
      </c>
      <c r="L13" s="272">
        <f>'[2]8'!$P$31</f>
        <v>128</v>
      </c>
      <c r="M13" s="272">
        <f>'[2]8'!$P$7</f>
        <v>89</v>
      </c>
      <c r="N13" s="272">
        <f>'[2]8'!$P$29</f>
        <v>73</v>
      </c>
      <c r="O13" s="272">
        <f>'[2]8'!$P$30</f>
        <v>4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67</v>
      </c>
      <c r="C14" s="154">
        <f>'[1]9'!$F$5</f>
        <v>0</v>
      </c>
      <c r="D14" s="136">
        <f>'[2]9'!$P$33</f>
        <v>17.666666666666668</v>
      </c>
      <c r="E14" s="271">
        <f>'[2]9'!$P$14</f>
        <v>11.3</v>
      </c>
      <c r="F14" s="269">
        <f>'[2]9'!$P$23</f>
        <v>2.3019999999999996</v>
      </c>
      <c r="G14" s="266">
        <f>'[2]9'!$P$34</f>
        <v>0.15133333333333335</v>
      </c>
      <c r="H14" s="267">
        <f>'[2]9'!$P$10</f>
        <v>8.19</v>
      </c>
      <c r="I14" s="268">
        <f>'[2]9'!$P$32</f>
        <v>8.836666666666666</v>
      </c>
      <c r="J14" s="267">
        <f>'[2]9'!$P$36</f>
        <v>3.4091666666666671</v>
      </c>
      <c r="K14" s="272">
        <f>'[2]9'!$P$9</f>
        <v>120</v>
      </c>
      <c r="L14" s="272">
        <f>'[2]9'!$P$31</f>
        <v>132.33333333333334</v>
      </c>
      <c r="M14" s="272">
        <f>'[2]9'!$P$7</f>
        <v>89</v>
      </c>
      <c r="N14" s="272">
        <f>'[2]9'!$P$29</f>
        <v>70.666666666666671</v>
      </c>
      <c r="O14" s="272">
        <f>'[2]9'!$P$30</f>
        <v>4.333333333333333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51</v>
      </c>
      <c r="C15" s="154">
        <f>'[1]10'!$F$5</f>
        <v>0</v>
      </c>
      <c r="D15" s="136">
        <f>'[2]10'!$P$33</f>
        <v>17.666666666666668</v>
      </c>
      <c r="E15" s="271">
        <f>'[2]10'!$P$14</f>
        <v>7.46</v>
      </c>
      <c r="F15" s="269">
        <f>'[2]10'!$P$23</f>
        <v>2.4649999999999999</v>
      </c>
      <c r="G15" s="266">
        <f>'[2]10'!$P$34</f>
        <v>0.14233333333333334</v>
      </c>
      <c r="H15" s="267">
        <f>'[2]10'!$P$10</f>
        <v>8.44</v>
      </c>
      <c r="I15" s="268">
        <f>'[2]10'!$P$32</f>
        <v>9.0649999999999995</v>
      </c>
      <c r="J15" s="267">
        <f>'[2]10'!$P$36</f>
        <v>3.8166666666666669</v>
      </c>
      <c r="K15" s="272">
        <f>'[2]10'!$P$9</f>
        <v>125</v>
      </c>
      <c r="L15" s="272">
        <f>'[2]10'!$P$31</f>
        <v>122.66666666666667</v>
      </c>
      <c r="M15" s="272">
        <f>'[2]10'!$P$7</f>
        <v>83</v>
      </c>
      <c r="N15" s="272">
        <f>'[2]10'!$P$29</f>
        <v>64.666666666666671</v>
      </c>
      <c r="O15" s="272">
        <f>'[2]10'!$P$30</f>
        <v>6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58</v>
      </c>
      <c r="C16" s="154">
        <f>'[1]11'!$F$5</f>
        <v>0</v>
      </c>
      <c r="D16" s="136">
        <f>'[2]11'!$P$33</f>
        <v>17.833333333333332</v>
      </c>
      <c r="E16" s="271">
        <f>'[2]11'!$P$14</f>
        <v>10</v>
      </c>
      <c r="F16" s="269">
        <f>'[2]11'!$P$23</f>
        <v>1.8683333333333334</v>
      </c>
      <c r="G16" s="266">
        <f>'[2]11'!$P$34</f>
        <v>0.1245</v>
      </c>
      <c r="H16" s="267">
        <f>'[2]11'!$P$10</f>
        <v>8.57</v>
      </c>
      <c r="I16" s="268">
        <f>'[2]11'!$P$32</f>
        <v>8.7550000000000008</v>
      </c>
      <c r="J16" s="267">
        <f>'[2]11'!$P$36</f>
        <v>3.9924999999999997</v>
      </c>
      <c r="K16" s="272">
        <f>'[2]11'!$P$9</f>
        <v>125</v>
      </c>
      <c r="L16" s="272">
        <f>'[2]11'!$P$31</f>
        <v>125</v>
      </c>
      <c r="M16" s="272">
        <f>'[2]11'!$P$7</f>
        <v>78</v>
      </c>
      <c r="N16" s="272">
        <f>'[2]11'!$P$29</f>
        <v>68.333333333333329</v>
      </c>
      <c r="O16" s="272">
        <f>'[2]11'!$P$30</f>
        <v>3.3333333333333335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59</v>
      </c>
      <c r="C17" s="154">
        <f>'[1]12'!$F$5</f>
        <v>0</v>
      </c>
      <c r="D17" s="136">
        <f>'[2]12'!$P$33</f>
        <v>16.833333333333332</v>
      </c>
      <c r="E17" s="271">
        <f>'[2]12'!$P$14</f>
        <v>6.88</v>
      </c>
      <c r="F17" s="269">
        <f>'[2]12'!$P$23</f>
        <v>2.4633333333333334</v>
      </c>
      <c r="G17" s="266">
        <f>'[2]12'!$P$34</f>
        <v>0.11899999999999999</v>
      </c>
      <c r="H17" s="267">
        <f>'[2]12'!$P$10</f>
        <v>8.5399999999999991</v>
      </c>
      <c r="I17" s="268">
        <f>'[2]12'!$P$32</f>
        <v>8.7666666666666675</v>
      </c>
      <c r="J17" s="267">
        <f>'[2]12'!$P$36</f>
        <v>4.0041666666666664</v>
      </c>
      <c r="K17" s="272">
        <f>'[2]12'!$P$9</f>
        <v>135</v>
      </c>
      <c r="L17" s="272">
        <f>'[2]12'!$P$31</f>
        <v>134.33333333333334</v>
      </c>
      <c r="M17" s="272">
        <f>'[2]12'!$P$7</f>
        <v>89</v>
      </c>
      <c r="N17" s="272">
        <f>'[2]12'!$P$29</f>
        <v>68</v>
      </c>
      <c r="O17" s="272">
        <f>'[2]12'!$P$30</f>
        <v>3.3333333333333335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68</v>
      </c>
      <c r="C18" s="154">
        <f>'[1]13'!$F$5</f>
        <v>0</v>
      </c>
      <c r="D18" s="136">
        <f>'[2]13'!$P$33</f>
        <v>18</v>
      </c>
      <c r="E18" s="271">
        <f>'[2]13'!$P$14</f>
        <v>6.15</v>
      </c>
      <c r="F18" s="269">
        <f>'[2]13'!$P$23</f>
        <v>2.6683333333333334</v>
      </c>
      <c r="G18" s="266">
        <f>'[2]13'!$P$34</f>
        <v>0.11399999999999999</v>
      </c>
      <c r="H18" s="267">
        <f>'[2]13'!$P$10</f>
        <v>8.5</v>
      </c>
      <c r="I18" s="268">
        <f>'[2]13'!$P$32</f>
        <v>8.8849999999999998</v>
      </c>
      <c r="J18" s="267">
        <f>'[2]13'!$P$36</f>
        <v>3.8608333333333333</v>
      </c>
      <c r="K18" s="272">
        <f>'[2]13'!$P$9</f>
        <v>128</v>
      </c>
      <c r="L18" s="272">
        <f>'[2]13'!$P$31</f>
        <v>121.33333333333333</v>
      </c>
      <c r="M18" s="272">
        <f>'[2]13'!$P$7</f>
        <v>90</v>
      </c>
      <c r="N18" s="272">
        <f>'[2]13'!$P$29</f>
        <v>64.333333333333329</v>
      </c>
      <c r="O18" s="272">
        <f>'[2]13'!$P$30</f>
        <v>4.333333333333333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74</v>
      </c>
      <c r="C19" s="154">
        <f>'[1]14'!$F$5</f>
        <v>0</v>
      </c>
      <c r="D19" s="136">
        <f>'[2]14'!$P$33</f>
        <v>18.333333333333332</v>
      </c>
      <c r="E19" s="271">
        <f>'[2]14'!$P$14</f>
        <v>7.36</v>
      </c>
      <c r="F19" s="269">
        <f>'[2]14'!$P$23</f>
        <v>2.1233333333333335</v>
      </c>
      <c r="G19" s="266">
        <f>'[2]14'!$P$34</f>
        <v>0.11166666666666665</v>
      </c>
      <c r="H19" s="267">
        <f>'[2]14'!$P$10</f>
        <v>8.49</v>
      </c>
      <c r="I19" s="268">
        <f>'[2]14'!$P$32</f>
        <v>8.94</v>
      </c>
      <c r="J19" s="267">
        <f>'[2]14'!$P$36</f>
        <v>3.6274999999999999</v>
      </c>
      <c r="K19" s="272">
        <f>'[2]14'!$P$9</f>
        <v>148</v>
      </c>
      <c r="L19" s="272">
        <f>'[2]14'!$P$31</f>
        <v>130</v>
      </c>
      <c r="M19" s="272">
        <f>'[2]14'!$P$7</f>
        <v>90</v>
      </c>
      <c r="N19" s="272">
        <f>'[2]14'!$P$29</f>
        <v>68</v>
      </c>
      <c r="O19" s="272">
        <f>'[2]14'!$P$30</f>
        <v>5.333333333333333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45</v>
      </c>
      <c r="C20" s="154">
        <f>'[1]15'!$F$5</f>
        <v>0</v>
      </c>
      <c r="D20" s="136">
        <f>'[2]15'!$P$33</f>
        <v>19.5</v>
      </c>
      <c r="E20" s="271">
        <f>'[2]15'!$P$14</f>
        <v>10.4</v>
      </c>
      <c r="F20" s="269">
        <f>'[2]15'!$P$23</f>
        <v>2.2266666666666666</v>
      </c>
      <c r="G20" s="266">
        <f>'[2]15'!$P$34</f>
        <v>0.1065</v>
      </c>
      <c r="H20" s="267">
        <f>'[2]15'!$P$10</f>
        <v>8.6199999999999992</v>
      </c>
      <c r="I20" s="268">
        <f>'[2]15'!$P$32</f>
        <v>8.9999999999999982</v>
      </c>
      <c r="J20" s="267">
        <f>'[2]15'!$P$36</f>
        <v>3.6775000000000007</v>
      </c>
      <c r="K20" s="272">
        <f>'[2]15'!$P$9</f>
        <v>142</v>
      </c>
      <c r="L20" s="272">
        <f>'[2]15'!$P$31</f>
        <v>126.66666666666667</v>
      </c>
      <c r="M20" s="272">
        <f>'[2]15'!$P$7</f>
        <v>88</v>
      </c>
      <c r="N20" s="272">
        <f>'[2]15'!$P$29</f>
        <v>68.333333333333329</v>
      </c>
      <c r="O20" s="272">
        <f>'[2]15'!$P$30</f>
        <v>5.333333333333333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</v>
      </c>
      <c r="D21" s="136">
        <f>'[2]16'!$P$33</f>
        <v>17.666666666666668</v>
      </c>
      <c r="E21" s="271">
        <f>'[2]16'!$P$14</f>
        <v>10.4</v>
      </c>
      <c r="F21" s="269">
        <f>'[2]16'!$P$23</f>
        <v>2.4500000000000002</v>
      </c>
      <c r="G21" s="266">
        <f>'[2]16'!$P$34</f>
        <v>0.10616666666666667</v>
      </c>
      <c r="H21" s="267">
        <f>'[2]16'!$P$10</f>
        <v>8.43</v>
      </c>
      <c r="I21" s="268">
        <f>'[2]16'!$P$32</f>
        <v>9.01</v>
      </c>
      <c r="J21" s="267">
        <f>'[2]16'!$P$36</f>
        <v>3.5649999999999999</v>
      </c>
      <c r="K21" s="272">
        <f>'[2]16'!$P$9</f>
        <v>125</v>
      </c>
      <c r="L21" s="272">
        <f>'[2]16'!$P$31</f>
        <v>132.33333333333334</v>
      </c>
      <c r="M21" s="272">
        <f>'[2]16'!$P$7</f>
        <v>96</v>
      </c>
      <c r="N21" s="272">
        <f>'[2]16'!$P$29</f>
        <v>67</v>
      </c>
      <c r="O21" s="272">
        <f>'[2]16'!$P$30</f>
        <v>4.666666666666667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61</v>
      </c>
      <c r="C22" s="154">
        <f>'[1]17'!$F$5</f>
        <v>0</v>
      </c>
      <c r="D22" s="136">
        <f>'[2]17'!$P$33</f>
        <v>17.833333333333332</v>
      </c>
      <c r="E22" s="271">
        <f>'[2]17'!$P$14</f>
        <v>5.86</v>
      </c>
      <c r="F22" s="269">
        <f>'[2]17'!$P$23</f>
        <v>2.1749999999999994</v>
      </c>
      <c r="G22" s="266">
        <f>'[2]17'!$P$34</f>
        <v>0.10333333333333333</v>
      </c>
      <c r="H22" s="267">
        <f>'[2]17'!$P$10</f>
        <v>8.58</v>
      </c>
      <c r="I22" s="268">
        <f>'[2]17'!$P$32</f>
        <v>8.7183333333333319</v>
      </c>
      <c r="J22" s="267">
        <f>'[2]17'!$P$36</f>
        <v>3.5758333333333332</v>
      </c>
      <c r="K22" s="272">
        <f>'[2]17'!$P$9</f>
        <v>120</v>
      </c>
      <c r="L22" s="272">
        <f>'[2]17'!$P$31</f>
        <v>127</v>
      </c>
      <c r="M22" s="272">
        <f>'[2]17'!$P$7</f>
        <v>86</v>
      </c>
      <c r="N22" s="272">
        <f>'[2]17'!$P$29</f>
        <v>67.666666666666671</v>
      </c>
      <c r="O22" s="272">
        <f>'[2]17'!$P$30</f>
        <v>3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54</v>
      </c>
      <c r="C23" s="154">
        <f>'[1]18'!$F$5</f>
        <v>0</v>
      </c>
      <c r="D23" s="136">
        <f>'[2]18'!$P$33</f>
        <v>17.666666666666668</v>
      </c>
      <c r="E23" s="271">
        <f>'[2]18'!$P$14</f>
        <v>7.97</v>
      </c>
      <c r="F23" s="269">
        <f>'[2]18'!$P$23</f>
        <v>2.2716666666666669</v>
      </c>
      <c r="G23" s="266">
        <f>'[2]18'!$P$34</f>
        <v>9.3833333333333338E-2</v>
      </c>
      <c r="H23" s="267">
        <f>'[2]18'!$P$10</f>
        <v>8.43</v>
      </c>
      <c r="I23" s="268">
        <f>'[2]18'!$P$32</f>
        <v>8.875</v>
      </c>
      <c r="J23" s="267">
        <f>'[2]18'!$P$36</f>
        <v>3.5216666666666669</v>
      </c>
      <c r="K23" s="272">
        <f>'[2]18'!$P$9</f>
        <v>138</v>
      </c>
      <c r="L23" s="272">
        <f>'[2]18'!$P$31</f>
        <v>126.33333333333333</v>
      </c>
      <c r="M23" s="272">
        <f>'[2]18'!$P$7</f>
        <v>92</v>
      </c>
      <c r="N23" s="272">
        <f>'[2]18'!$P$29</f>
        <v>70.333333333333329</v>
      </c>
      <c r="O23" s="272">
        <f>'[2]18'!$P$30</f>
        <v>4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59</v>
      </c>
      <c r="C24" s="154">
        <f>'[1]19'!$F$5</f>
        <v>0</v>
      </c>
      <c r="D24" s="136">
        <f>'[2]19'!$P$33</f>
        <v>17.5</v>
      </c>
      <c r="E24" s="271">
        <f>'[2]19'!$P$14</f>
        <v>9.2100000000000009</v>
      </c>
      <c r="F24" s="269">
        <f>'[2]19'!$P$23</f>
        <v>2.4316666666666666</v>
      </c>
      <c r="G24" s="266">
        <f>'[2]19'!$P$34</f>
        <v>9.1666666666666674E-2</v>
      </c>
      <c r="H24" s="267">
        <f>'[2]19'!$P$10</f>
        <v>8.5</v>
      </c>
      <c r="I24" s="268">
        <f>'[2]19'!$P$32</f>
        <v>9.1066666666666674</v>
      </c>
      <c r="J24" s="267">
        <f>'[2]19'!$P$36</f>
        <v>3.6441666666666657</v>
      </c>
      <c r="K24" s="272">
        <f>'[2]19'!$P$9</f>
        <v>140</v>
      </c>
      <c r="L24" s="272">
        <f>'[2]19'!$P$31</f>
        <v>129.33333333333334</v>
      </c>
      <c r="M24" s="272">
        <f>'[2]19'!$P$7</f>
        <v>100</v>
      </c>
      <c r="N24" s="272">
        <f>'[2]19'!$P$29</f>
        <v>69</v>
      </c>
      <c r="O24" s="272">
        <f>'[2]19'!$P$30</f>
        <v>5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61</v>
      </c>
      <c r="C25" s="154">
        <f>'[1]20'!$F$5</f>
        <v>0</v>
      </c>
      <c r="D25" s="136">
        <f>'[2]20'!$P$33</f>
        <v>17.833333333333332</v>
      </c>
      <c r="E25" s="271">
        <f>'[2]20'!$P$14</f>
        <v>9.35</v>
      </c>
      <c r="F25" s="269">
        <f>'[2]20'!$P$23</f>
        <v>2.2966666666666669</v>
      </c>
      <c r="G25" s="266">
        <f>'[2]20'!$P$34</f>
        <v>9.3499999999999986E-2</v>
      </c>
      <c r="H25" s="267">
        <f>'[2]20'!$P$10</f>
        <v>8.69</v>
      </c>
      <c r="I25" s="268">
        <f>'[2]20'!$P$32</f>
        <v>8.9533333333333349</v>
      </c>
      <c r="J25" s="267">
        <f>'[2]20'!$P$36</f>
        <v>3.6066666666666669</v>
      </c>
      <c r="K25" s="272">
        <f>'[2]20'!$P$9</f>
        <v>128</v>
      </c>
      <c r="L25" s="272">
        <f>'[2]20'!$P$31</f>
        <v>131</v>
      </c>
      <c r="M25" s="272">
        <f>'[2]20'!$P$7</f>
        <v>85</v>
      </c>
      <c r="N25" s="272">
        <f>'[2]20'!$P$29</f>
        <v>70</v>
      </c>
      <c r="O25" s="272">
        <f>'[2]20'!$P$30</f>
        <v>3.3333333333333335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64</v>
      </c>
      <c r="C26" s="154">
        <f>'[1]21'!$F$5</f>
        <v>0</v>
      </c>
      <c r="D26" s="136">
        <f>'[2]21'!$P$33</f>
        <v>18.5</v>
      </c>
      <c r="E26" s="271">
        <f>'[2]20'!$P$14</f>
        <v>9.35</v>
      </c>
      <c r="F26" s="269">
        <f>'[2]21'!$P$23</f>
        <v>2.2950000000000004</v>
      </c>
      <c r="G26" s="266">
        <f>'[2]21'!$P$34</f>
        <v>0.105</v>
      </c>
      <c r="H26" s="267">
        <f>'[2]21'!$P$10</f>
        <v>8.42</v>
      </c>
      <c r="I26" s="268">
        <f>'[2]21'!$P$32</f>
        <v>8.8400000000000016</v>
      </c>
      <c r="J26" s="267">
        <f>'[2]21'!$P$36</f>
        <v>3.5066666666666673</v>
      </c>
      <c r="K26" s="272">
        <f>'[2]21'!$P$9</f>
        <v>139</v>
      </c>
      <c r="L26" s="272">
        <f>'[2]21'!$P$31</f>
        <v>129</v>
      </c>
      <c r="M26" s="272">
        <f>'[2]21'!$P$7</f>
        <v>88</v>
      </c>
      <c r="N26" s="272">
        <f>'[2]21'!$P$29</f>
        <v>69.666666666666671</v>
      </c>
      <c r="O26" s="272">
        <f>'[2]21'!$P$30</f>
        <v>3.6666666666666665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50</v>
      </c>
      <c r="C27" s="154">
        <f>'[1]22'!$F$5</f>
        <v>0</v>
      </c>
      <c r="D27" s="136">
        <f>'[2]22'!$P$33</f>
        <v>18.5</v>
      </c>
      <c r="E27" s="271">
        <f>'[2]22'!$P$14</f>
        <v>10.7</v>
      </c>
      <c r="F27" s="269">
        <f>'[2]22'!$P$23</f>
        <v>2.1716666666666669</v>
      </c>
      <c r="G27" s="266">
        <f>'[2]22'!$P$34</f>
        <v>0.10016666666666667</v>
      </c>
      <c r="H27" s="267">
        <f>'[2]22'!$P$10</f>
        <v>8.64</v>
      </c>
      <c r="I27" s="268">
        <f>'[2]22'!$P$32</f>
        <v>8.9383333333333344</v>
      </c>
      <c r="J27" s="267">
        <f>'[2]22'!$P$36</f>
        <v>3.8399999999999994</v>
      </c>
      <c r="K27" s="272">
        <f>'[2]22'!$P$9</f>
        <v>112</v>
      </c>
      <c r="L27" s="272">
        <f>'[2]22'!$P$31</f>
        <v>131.66666666666666</v>
      </c>
      <c r="M27" s="272">
        <f>'[2]22'!$P$7</f>
        <v>85</v>
      </c>
      <c r="N27" s="272">
        <f>'[2]22'!$P$29</f>
        <v>70.333333333333329</v>
      </c>
      <c r="O27" s="272">
        <f>'[2]22'!$P$30</f>
        <v>6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57</v>
      </c>
      <c r="C28" s="154">
        <f>'[1]23'!$F$5</f>
        <v>0</v>
      </c>
      <c r="D28" s="136">
        <f>'[2]23'!$P$33</f>
        <v>18</v>
      </c>
      <c r="E28" s="271">
        <f>'[2]23'!$P$14</f>
        <v>10.6</v>
      </c>
      <c r="F28" s="269">
        <f>'[2]23'!$P$23</f>
        <v>2.2566666666666668</v>
      </c>
      <c r="G28" s="266">
        <f>'[2]23'!$P$34</f>
        <v>0.10266666666666667</v>
      </c>
      <c r="H28" s="267">
        <f>'[2]23'!$P$10</f>
        <v>8.6199999999999992</v>
      </c>
      <c r="I28" s="268">
        <f>'[2]23'!$P$32</f>
        <v>9.0283333333333324</v>
      </c>
      <c r="J28" s="267">
        <f>'[2]23'!$P$36</f>
        <v>3.6166666666666667</v>
      </c>
      <c r="K28" s="272">
        <f>'[2]23'!$P$9</f>
        <v>137</v>
      </c>
      <c r="L28" s="272">
        <f>'[2]23'!$P$31</f>
        <v>86.695333333333338</v>
      </c>
      <c r="M28" s="272">
        <f>'[2]23'!$P$7</f>
        <v>90</v>
      </c>
      <c r="N28" s="272">
        <f>'[2]23'!$P$29</f>
        <v>68</v>
      </c>
      <c r="O28" s="272">
        <f>'[2]23'!$P$30</f>
        <v>3.6666666666666665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59</v>
      </c>
      <c r="C29" s="154">
        <f>'[1]24'!$F$5</f>
        <v>1</v>
      </c>
      <c r="D29" s="136">
        <f>'[2]24'!$P$33</f>
        <v>18.166666666666668</v>
      </c>
      <c r="E29" s="271">
        <f>'[2]24'!$P$14</f>
        <v>12.5</v>
      </c>
      <c r="F29" s="269">
        <f>'[2]24'!$P$23</f>
        <v>2.1166666666666667</v>
      </c>
      <c r="G29" s="266">
        <f>'[2]24'!$P$34</f>
        <v>0.10433333333333333</v>
      </c>
      <c r="H29" s="267">
        <f>'[2]24'!$P$10</f>
        <v>8.39</v>
      </c>
      <c r="I29" s="268">
        <f>'[2]24'!$P$32</f>
        <v>8.9350000000000005</v>
      </c>
      <c r="J29" s="267">
        <f>'[2]24'!$P$36</f>
        <v>3.4425000000000003</v>
      </c>
      <c r="K29" s="272">
        <f>'[2]24'!$P$9</f>
        <v>125</v>
      </c>
      <c r="L29" s="272">
        <f>'[2]24'!$P$31</f>
        <v>129</v>
      </c>
      <c r="M29" s="272">
        <f>'[2]24'!$P$7</f>
        <v>91</v>
      </c>
      <c r="N29" s="272">
        <f>'[2]24'!$P$29</f>
        <v>70</v>
      </c>
      <c r="O29" s="272">
        <f>'[2]24'!$P$30</f>
        <v>3.3333333333333335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48</v>
      </c>
      <c r="C30" s="154">
        <f>'[1]25'!$F$5</f>
        <v>0</v>
      </c>
      <c r="D30" s="136">
        <f>'[2]25'!$P$33</f>
        <v>18.166666666666668</v>
      </c>
      <c r="E30" s="271">
        <f>'[2]25'!$P$14</f>
        <v>12.3</v>
      </c>
      <c r="F30" s="269">
        <f>'[2]25'!$P$23</f>
        <v>2.0766666666666667</v>
      </c>
      <c r="G30" s="266">
        <f>'[2]25'!$P$34</f>
        <v>9.6333333333333326E-2</v>
      </c>
      <c r="H30" s="267">
        <f>'[2]25'!$P$10</f>
        <v>8.48</v>
      </c>
      <c r="I30" s="268">
        <f>'[2]25'!$P$32</f>
        <v>8.9949999999999992</v>
      </c>
      <c r="J30" s="267">
        <f>'[2]25'!$P$36</f>
        <v>3.6158333333333328</v>
      </c>
      <c r="K30" s="272">
        <f>'[2]25'!$P$9</f>
        <v>144</v>
      </c>
      <c r="L30" s="272">
        <f>'[2]25'!$P$31</f>
        <v>134.33333333333334</v>
      </c>
      <c r="M30" s="272">
        <f>'[2]25'!$P$7</f>
        <v>94</v>
      </c>
      <c r="N30" s="272">
        <v>74</v>
      </c>
      <c r="O30" s="272">
        <f>'[2]25'!$P$30</f>
        <v>6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59</v>
      </c>
      <c r="C31" s="154">
        <f>'[1]26'!$F$5</f>
        <v>0</v>
      </c>
      <c r="D31" s="136">
        <f>'[2]26'!$P$33</f>
        <v>17.333333333333332</v>
      </c>
      <c r="E31" s="271">
        <f>'[2]26'!$P$14</f>
        <v>13.2</v>
      </c>
      <c r="F31" s="269">
        <f>'[2]26'!$P$23</f>
        <v>1.9799999999999998</v>
      </c>
      <c r="G31" s="266">
        <f>'[2]26'!$P$34</f>
        <v>9.3999999999999986E-2</v>
      </c>
      <c r="H31" s="267">
        <f>'[2]26'!$P$10</f>
        <v>8.41</v>
      </c>
      <c r="I31" s="268">
        <f>'[2]26'!$P$32</f>
        <v>8.9933333333333341</v>
      </c>
      <c r="J31" s="267">
        <f>'[2]26'!$P$36</f>
        <v>3.85</v>
      </c>
      <c r="K31" s="272">
        <f>'[2]26'!$P$9</f>
        <v>125</v>
      </c>
      <c r="L31" s="272">
        <f>'[2]26'!$P$31</f>
        <v>139.66666666666666</v>
      </c>
      <c r="M31" s="272">
        <f>'[2]26'!$P$7</f>
        <v>95</v>
      </c>
      <c r="N31" s="272">
        <f>'[2]26'!$P$29</f>
        <v>73.666666666666671</v>
      </c>
      <c r="O31" s="272">
        <f>'[2]26'!$P$30</f>
        <v>3.6666666666666665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55</v>
      </c>
      <c r="C32" s="154">
        <f>'[1]27'!$F$5</f>
        <v>0</v>
      </c>
      <c r="D32" s="136">
        <f>'[2]27'!$P$33</f>
        <v>17</v>
      </c>
      <c r="E32" s="271">
        <f>'[2]27'!$P$14</f>
        <v>11</v>
      </c>
      <c r="F32" s="269">
        <f>'[2]27'!$P$23</f>
        <v>2.0766666666666667</v>
      </c>
      <c r="G32" s="266">
        <f>'[2]27'!$P$34</f>
        <v>0.10416666666666667</v>
      </c>
      <c r="H32" s="267">
        <f>'[2]27'!$P$10</f>
        <v>8.3800000000000008</v>
      </c>
      <c r="I32" s="268">
        <f>'[2]27'!$P$32</f>
        <v>8.94</v>
      </c>
      <c r="J32" s="267">
        <f>'[2]27'!$P$36</f>
        <v>3.7966666666666664</v>
      </c>
      <c r="K32" s="272">
        <f>'[2]27'!$P$9</f>
        <v>120</v>
      </c>
      <c r="L32" s="272">
        <f>'[2]27'!$P$31</f>
        <v>130.66666666666666</v>
      </c>
      <c r="M32" s="272">
        <f>'[2]27'!$P$7</f>
        <v>95</v>
      </c>
      <c r="N32" s="272">
        <f>'[2]27'!$P$29</f>
        <v>67</v>
      </c>
      <c r="O32" s="272">
        <f>'[2]27'!$P$30</f>
        <v>3.3333333333333335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46</v>
      </c>
      <c r="C33" s="154">
        <f>'[1]28'!$F$5</f>
        <v>1</v>
      </c>
      <c r="D33" s="136">
        <f>'[2]28'!$P$33</f>
        <v>17</v>
      </c>
      <c r="E33" s="271">
        <f>'[2]28'!$P$14</f>
        <v>11.4</v>
      </c>
      <c r="F33" s="269">
        <f>'[2]28'!$P$23</f>
        <v>2.1133333333333337</v>
      </c>
      <c r="G33" s="266">
        <f>'[2]28'!$P$34</f>
        <v>9.799999999999999E-2</v>
      </c>
      <c r="H33" s="267">
        <f>'[2]28'!$P$10</f>
        <v>8.34</v>
      </c>
      <c r="I33" s="268">
        <f>'[2]28'!$P$32</f>
        <v>8.8683333333333341</v>
      </c>
      <c r="J33" s="267">
        <f>'[2]28'!$P$36</f>
        <v>3.5525000000000002</v>
      </c>
      <c r="K33" s="272">
        <f>'[2]28'!$P$9</f>
        <v>125</v>
      </c>
      <c r="L33" s="272">
        <f>'[2]28'!$P$31</f>
        <v>129.66666666666666</v>
      </c>
      <c r="M33" s="272">
        <f>'[2]28'!$P$7</f>
        <v>100</v>
      </c>
      <c r="N33" s="272">
        <f>'[2]28'!$P$29</f>
        <v>68.333333333333329</v>
      </c>
      <c r="O33" s="272">
        <f>'[2]28'!$P$30</f>
        <v>6.333333333333333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43</v>
      </c>
      <c r="C34" s="154">
        <f>'[1]29'!$F$5</f>
        <v>0</v>
      </c>
      <c r="D34" s="136">
        <f>'[2]29'!$P$33</f>
        <v>17.833333333333332</v>
      </c>
      <c r="E34" s="271">
        <f>'[2]29'!$P$14</f>
        <v>12</v>
      </c>
      <c r="F34" s="269">
        <f>'[2]29'!$P$23</f>
        <v>2.1949999999999998</v>
      </c>
      <c r="G34" s="266">
        <f>'[2]29'!$P$34</f>
        <v>0.10649999999999998</v>
      </c>
      <c r="H34" s="267">
        <f>'[2]29'!$P$10</f>
        <v>8.4499999999999993</v>
      </c>
      <c r="I34" s="268">
        <f>'[2]29'!$P$32</f>
        <v>8.9833333333333343</v>
      </c>
      <c r="J34" s="267">
        <f>'[2]29'!$P$36</f>
        <v>3.5116666666666672</v>
      </c>
      <c r="K34" s="272">
        <f>'[2]29'!$P$9</f>
        <v>136</v>
      </c>
      <c r="L34" s="272">
        <f>'[2]29'!$P$31</f>
        <v>132</v>
      </c>
      <c r="M34" s="272">
        <f>'[2]29'!$P$7</f>
        <v>85</v>
      </c>
      <c r="N34" s="272">
        <f>'[2]29'!$P$29</f>
        <v>69.666666666666671</v>
      </c>
      <c r="O34" s="272">
        <f>'[2]29'!$P$30</f>
        <v>5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32</v>
      </c>
      <c r="C35" s="154">
        <f>'[1]30'!$F$5</f>
        <v>0</v>
      </c>
      <c r="D35" s="136">
        <f>'[2]30'!$P$33</f>
        <v>15.666666666666666</v>
      </c>
      <c r="E35" s="271">
        <f>'[2]30'!$P$14</f>
        <v>11.1</v>
      </c>
      <c r="F35" s="269">
        <f>'[2]30'!$P$23</f>
        <v>2.5716666666666668</v>
      </c>
      <c r="G35" s="266">
        <f>'[2]30'!$P$34</f>
        <v>0.121</v>
      </c>
      <c r="H35" s="267">
        <f>'[2]30'!$P$10</f>
        <v>8.4600000000000009</v>
      </c>
      <c r="I35" s="268">
        <f>'[2]30'!$P$32</f>
        <v>8.9583333333333339</v>
      </c>
      <c r="J35" s="267">
        <f>'[2]30'!$P$36</f>
        <v>3.6316666666666664</v>
      </c>
      <c r="K35" s="272">
        <f>'[2]30'!$P$9</f>
        <v>140</v>
      </c>
      <c r="L35" s="272">
        <f>'[2]30'!$P$31</f>
        <v>146</v>
      </c>
      <c r="M35" s="272">
        <f>'[2]30'!$P$7</f>
        <v>92</v>
      </c>
      <c r="N35" s="272">
        <f>'[2]30'!$P$29</f>
        <v>75.666666666666671</v>
      </c>
      <c r="O35" s="272">
        <f>'[2]30'!$P$30</f>
        <v>4.333333333333333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/>
      <c r="C36" s="154"/>
      <c r="D36" s="136"/>
      <c r="E36" s="271"/>
      <c r="F36" s="269"/>
      <c r="G36" s="266"/>
      <c r="H36" s="267"/>
      <c r="I36" s="268"/>
      <c r="J36" s="267"/>
      <c r="K36" s="272"/>
      <c r="L36" s="272"/>
      <c r="M36" s="272"/>
      <c r="N36" s="272"/>
      <c r="O36" s="272"/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2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57</v>
      </c>
      <c r="C38" s="123">
        <f>AVERAGE(C6:C36)</f>
        <v>6.6666666666666666E-2</v>
      </c>
      <c r="D38" s="270">
        <f t="shared" ref="D38:O38" si="0">AVERAGEIF(D6:D36,"&lt;&gt;#DIV/0!")</f>
        <v>17.600000000000001</v>
      </c>
      <c r="E38" s="270">
        <f t="shared" si="0"/>
        <v>10.366333333333333</v>
      </c>
      <c r="F38" s="270">
        <f t="shared" si="0"/>
        <v>2.2231777777777779</v>
      </c>
      <c r="G38" s="270">
        <f t="shared" si="0"/>
        <v>0.10869999999999999</v>
      </c>
      <c r="H38" s="270">
        <f t="shared" si="0"/>
        <v>8.489333333333331</v>
      </c>
      <c r="I38" s="270">
        <f t="shared" si="0"/>
        <v>8.924722222222222</v>
      </c>
      <c r="J38" s="270">
        <f t="shared" si="0"/>
        <v>3.6951944444444438</v>
      </c>
      <c r="K38" s="270">
        <f t="shared" si="0"/>
        <v>128.19999999999999</v>
      </c>
      <c r="L38" s="270">
        <f t="shared" si="0"/>
        <v>128.47873333333334</v>
      </c>
      <c r="M38" s="270">
        <f t="shared" si="0"/>
        <v>89.1</v>
      </c>
      <c r="N38" s="270">
        <f t="shared" si="0"/>
        <v>69.677777777777777</v>
      </c>
      <c r="O38" s="270">
        <f t="shared" si="0"/>
        <v>4.3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81</v>
      </c>
      <c r="C39" s="123">
        <f>MAX(C6:C36)</f>
        <v>1</v>
      </c>
      <c r="D39" s="34">
        <f>MAX(D6:D36)</f>
        <v>19.5</v>
      </c>
      <c r="E39" s="123">
        <f>MAX(E6:E36)</f>
        <v>16.2</v>
      </c>
      <c r="F39" s="123">
        <f t="shared" ref="F39:O39" si="1">MAX(F6:F36)</f>
        <v>2.6683333333333334</v>
      </c>
      <c r="G39" s="123">
        <f t="shared" si="1"/>
        <v>0.15133333333333335</v>
      </c>
      <c r="H39" s="123">
        <f t="shared" si="1"/>
        <v>8.69</v>
      </c>
      <c r="I39" s="123">
        <f t="shared" si="1"/>
        <v>9.1066666666666674</v>
      </c>
      <c r="J39" s="123">
        <f t="shared" si="1"/>
        <v>4.0041666666666664</v>
      </c>
      <c r="K39" s="34">
        <f t="shared" si="1"/>
        <v>148</v>
      </c>
      <c r="L39" s="34">
        <f t="shared" si="1"/>
        <v>146</v>
      </c>
      <c r="M39" s="34">
        <f t="shared" si="1"/>
        <v>100</v>
      </c>
      <c r="N39" s="34">
        <f t="shared" si="1"/>
        <v>75.666666666666671</v>
      </c>
      <c r="O39" s="130">
        <f t="shared" si="1"/>
        <v>7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32</v>
      </c>
      <c r="C40" s="156">
        <f>MIN(C6:C36)</f>
        <v>0</v>
      </c>
      <c r="D40" s="132">
        <f>MIN(D6:D36)</f>
        <v>15.666666666666666</v>
      </c>
      <c r="E40" s="156">
        <f>MIN(E6:E36)</f>
        <v>5.86</v>
      </c>
      <c r="F40" s="156">
        <f t="shared" ref="F40:O40" si="2">MIN(F6:F36)</f>
        <v>1.6883333333333332</v>
      </c>
      <c r="G40" s="156">
        <f t="shared" si="2"/>
        <v>9.1666666666666674E-2</v>
      </c>
      <c r="H40" s="156">
        <f t="shared" si="2"/>
        <v>8.19</v>
      </c>
      <c r="I40" s="156">
        <f t="shared" si="2"/>
        <v>8.6333333333333329</v>
      </c>
      <c r="J40" s="156">
        <f t="shared" si="2"/>
        <v>3.4091666666666671</v>
      </c>
      <c r="K40" s="132">
        <f t="shared" si="2"/>
        <v>112</v>
      </c>
      <c r="L40" s="132">
        <f t="shared" si="2"/>
        <v>86.695333333333338</v>
      </c>
      <c r="M40" s="132">
        <f t="shared" si="2"/>
        <v>78</v>
      </c>
      <c r="N40" s="132">
        <f t="shared" si="2"/>
        <v>63.666666666666664</v>
      </c>
      <c r="O40" s="133">
        <f t="shared" si="2"/>
        <v>2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16" priority="1" operator="greaterThan">
      <formula>3.9</formula>
    </cfRule>
    <cfRule type="cellIs" dxfId="15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Normal="100" workbookViewId="0">
      <pane xSplit="1" ySplit="4" topLeftCell="B15" activePane="bottomRight" state="frozen"/>
      <selection pane="topRight" activeCell="B1" sqref="B1"/>
      <selection pane="bottomLeft" activeCell="A7" sqref="A7"/>
      <selection pane="bottomRight" activeCell="B36" sqref="B36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76" t="s">
        <v>26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0" x14ac:dyDescent="0.2">
      <c r="A2" s="377" t="s">
        <v>25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</row>
    <row r="3" spans="1:20" ht="18" customHeight="1" thickBot="1" x14ac:dyDescent="0.3">
      <c r="A3" s="368"/>
      <c r="B3" s="368"/>
      <c r="C3" s="141"/>
      <c r="K3" s="158"/>
      <c r="M3" s="158"/>
      <c r="N3" s="374" t="s">
        <v>123</v>
      </c>
      <c r="O3" s="375"/>
      <c r="P3" s="375"/>
      <c r="Q3" s="313"/>
      <c r="R3" s="372"/>
      <c r="S3" s="372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18817.919999999998</v>
      </c>
      <c r="C5" s="8">
        <v>5.47</v>
      </c>
      <c r="D5" s="5">
        <v>13638925</v>
      </c>
      <c r="E5" s="8">
        <v>9.6799999999999997E-2</v>
      </c>
      <c r="F5" s="227">
        <v>41.597299999999997</v>
      </c>
      <c r="G5" s="8">
        <v>1.2699999999999999E-2</v>
      </c>
      <c r="H5" s="7">
        <v>54108</v>
      </c>
      <c r="I5" s="8">
        <v>8.2000000000000003E-2</v>
      </c>
      <c r="J5" s="7">
        <v>8868700</v>
      </c>
      <c r="K5" s="8">
        <v>0.14480000000000001</v>
      </c>
      <c r="L5" s="8">
        <v>1315.1489999999999</v>
      </c>
      <c r="M5" s="8">
        <v>5.5730000000000004</v>
      </c>
      <c r="N5" s="278">
        <v>731.56</v>
      </c>
      <c r="O5" s="279">
        <v>23028</v>
      </c>
      <c r="P5" s="280">
        <v>536.52</v>
      </c>
      <c r="Q5" s="278">
        <v>5134.42</v>
      </c>
      <c r="R5" s="281">
        <v>3.4</v>
      </c>
      <c r="S5" s="343"/>
      <c r="T5" s="324"/>
    </row>
    <row r="6" spans="1:20" ht="15" customHeight="1" x14ac:dyDescent="0.2">
      <c r="A6" s="145">
        <v>1</v>
      </c>
      <c r="B6" s="275">
        <f>'[1]1'!$J$34</f>
        <v>18823.080000000002</v>
      </c>
      <c r="C6" s="6">
        <f>IF(ISBLANK(Pumpage!B6),"",(B6-B5))</f>
        <v>5.1600000000034925</v>
      </c>
      <c r="D6" s="276">
        <f>'[1]1'!$J$32</f>
        <v>13826230</v>
      </c>
      <c r="E6" s="6">
        <f t="shared" ref="E6:E35" si="0">IF(ISBLANK(D6),"",(D6-D5)/1000000)</f>
        <v>0.187305</v>
      </c>
      <c r="F6" s="277">
        <f>'[1]1'!$J$33</f>
        <v>41.598399999999998</v>
      </c>
      <c r="G6" s="6">
        <f t="shared" ref="G6:G19" si="1">IF(ISBLANK(F6),"",(F6-F5))</f>
        <v>1.1000000000009891E-3</v>
      </c>
      <c r="H6" s="276">
        <f>'[1]1'!$J$35</f>
        <v>54219</v>
      </c>
      <c r="I6" s="6">
        <f t="shared" ref="I6:I35" si="2">IF(ISBLANK(H6),"",(H6-H5)*1000/1000000)</f>
        <v>0.111</v>
      </c>
      <c r="J6" s="276">
        <f>'[1]1'!$J$29</f>
        <v>9020300</v>
      </c>
      <c r="K6" s="6">
        <f t="shared" ref="K6:K35" si="3">IF(ISBLANK(J6),"",(J6-J5)/1000000)</f>
        <v>0.15160000000000001</v>
      </c>
      <c r="L6" s="275">
        <f>'[1]1'!$J$31</f>
        <v>1320.7539999999999</v>
      </c>
      <c r="M6" s="6">
        <f t="shared" ref="M6:M35" si="4">IF(ISBLANK(L6),"",(L6-L5))</f>
        <v>5.6050000000000182</v>
      </c>
      <c r="N6" s="282">
        <v>731.56</v>
      </c>
      <c r="O6" s="283">
        <v>23028</v>
      </c>
      <c r="P6" s="331">
        <v>536.52</v>
      </c>
      <c r="Q6" s="331">
        <f>'[1]1'!$J$30</f>
        <v>5137.99</v>
      </c>
      <c r="R6" s="319">
        <f t="shared" ref="R6:R35" si="5">IF(ISBLANK(Q6),"",(Q6-Q5))</f>
        <v>3.569999999999709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18829.400000000001</v>
      </c>
      <c r="C7" s="6">
        <f t="shared" ref="C7:C36" si="6">IF(ISBLANK(B7),"",(B7-B6))</f>
        <v>6.319999999999709</v>
      </c>
      <c r="D7" s="276">
        <f>'[1]2'!$J$32</f>
        <v>13826230</v>
      </c>
      <c r="E7" s="6">
        <f t="shared" si="0"/>
        <v>0</v>
      </c>
      <c r="F7" s="277">
        <f>'[1]2'!$J$33</f>
        <v>41.599400000000003</v>
      </c>
      <c r="G7" s="6">
        <f t="shared" si="1"/>
        <v>1.0000000000047748E-3</v>
      </c>
      <c r="H7" s="276">
        <f>'[1]2'!$J$35</f>
        <v>54219</v>
      </c>
      <c r="I7" s="6">
        <f t="shared" si="2"/>
        <v>0</v>
      </c>
      <c r="J7" s="276">
        <f>'[1]2'!$J$29</f>
        <v>9165748</v>
      </c>
      <c r="K7" s="6">
        <f t="shared" si="3"/>
        <v>0.14544799999999999</v>
      </c>
      <c r="L7" s="275">
        <f>'[1]2'!$J$31</f>
        <v>1326.2360000000001</v>
      </c>
      <c r="M7" s="6">
        <f t="shared" si="4"/>
        <v>5.4820000000001983</v>
      </c>
      <c r="N7" s="282">
        <v>731.52</v>
      </c>
      <c r="O7" s="283">
        <v>22968</v>
      </c>
      <c r="P7" s="331">
        <v>536.49</v>
      </c>
      <c r="Q7" s="331">
        <f>'[1]2'!$J$30</f>
        <v>5139.83</v>
      </c>
      <c r="R7" s="319">
        <f t="shared" si="5"/>
        <v>1.8400000000001455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18836.28</v>
      </c>
      <c r="C8" s="6">
        <f t="shared" si="6"/>
        <v>6.8799999999973807</v>
      </c>
      <c r="D8" s="276">
        <f>'[1]3'!$J$32</f>
        <v>14044012</v>
      </c>
      <c r="E8" s="6">
        <f t="shared" si="0"/>
        <v>0.217782</v>
      </c>
      <c r="F8" s="277">
        <f>'[1]3'!$J$33</f>
        <v>41.600700000000003</v>
      </c>
      <c r="G8" s="6">
        <f t="shared" si="1"/>
        <v>1.300000000000523E-3</v>
      </c>
      <c r="H8" s="276">
        <f>'[1]3'!$J$35</f>
        <v>54351</v>
      </c>
      <c r="I8" s="6">
        <f t="shared" si="2"/>
        <v>0.13200000000000001</v>
      </c>
      <c r="J8" s="276">
        <f>'[1]3'!$J$29</f>
        <v>9309500</v>
      </c>
      <c r="K8" s="6">
        <f t="shared" si="3"/>
        <v>0.14375199999999999</v>
      </c>
      <c r="L8" s="275">
        <f>'[1]3'!$J$31</f>
        <v>1332.915</v>
      </c>
      <c r="M8" s="6">
        <f t="shared" si="4"/>
        <v>6.6789999999998599</v>
      </c>
      <c r="N8" s="282">
        <v>731.51</v>
      </c>
      <c r="O8" s="283">
        <v>22953</v>
      </c>
      <c r="P8" s="331">
        <v>536.48</v>
      </c>
      <c r="Q8" s="331">
        <f>'[1]3'!$J$30</f>
        <v>5139.83</v>
      </c>
      <c r="R8" s="319">
        <f t="shared" si="5"/>
        <v>0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18841.61</v>
      </c>
      <c r="C9" s="6">
        <f t="shared" si="6"/>
        <v>5.3300000000017462</v>
      </c>
      <c r="D9" s="276">
        <f>'[1]4'!$J$32</f>
        <v>14220298</v>
      </c>
      <c r="E9" s="6">
        <f t="shared" si="0"/>
        <v>0.176286</v>
      </c>
      <c r="F9" s="277">
        <f>'[1]4'!$J$33</f>
        <v>41.647199999999998</v>
      </c>
      <c r="G9" s="6">
        <f t="shared" si="1"/>
        <v>4.6499999999994657E-2</v>
      </c>
      <c r="H9" s="276">
        <f>'[1]4'!$J$35</f>
        <v>54513</v>
      </c>
      <c r="I9" s="6">
        <f t="shared" si="2"/>
        <v>0.16200000000000001</v>
      </c>
      <c r="J9" s="276">
        <f>'[1]4'!$J$29</f>
        <v>9454004</v>
      </c>
      <c r="K9" s="6">
        <f t="shared" si="3"/>
        <v>0.14450399999999999</v>
      </c>
      <c r="L9" s="275">
        <f>'[1]4'!$J$31</f>
        <v>1338.519</v>
      </c>
      <c r="M9" s="6">
        <f t="shared" si="4"/>
        <v>5.6040000000000418</v>
      </c>
      <c r="N9" s="282">
        <v>731.5</v>
      </c>
      <c r="O9" s="283">
        <v>22938</v>
      </c>
      <c r="P9" s="331">
        <v>536.47</v>
      </c>
      <c r="Q9" s="331">
        <f>'[1]4'!$J$30</f>
        <v>5139.83</v>
      </c>
      <c r="R9" s="319">
        <f t="shared" si="5"/>
        <v>0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18847.8</v>
      </c>
      <c r="C10" s="6">
        <f t="shared" si="6"/>
        <v>6.1899999999986903</v>
      </c>
      <c r="D10" s="276">
        <f>'[1]5'!$J$32</f>
        <v>14377917</v>
      </c>
      <c r="E10" s="6">
        <f t="shared" si="0"/>
        <v>0.15761900000000001</v>
      </c>
      <c r="F10" s="277">
        <f>'[1]5'!$J$33</f>
        <v>41.666800000000002</v>
      </c>
      <c r="G10" s="6">
        <f t="shared" si="1"/>
        <v>1.9600000000004059E-2</v>
      </c>
      <c r="H10" s="276">
        <f>'[1]5'!$J$35</f>
        <v>54634</v>
      </c>
      <c r="I10" s="6">
        <f t="shared" si="2"/>
        <v>0.121</v>
      </c>
      <c r="J10" s="276">
        <f>'[1]5'!$J$29</f>
        <v>9596529</v>
      </c>
      <c r="K10" s="6">
        <f t="shared" si="3"/>
        <v>0.14252500000000001</v>
      </c>
      <c r="L10" s="275">
        <f>'[1]5'!$J$31</f>
        <v>1344.8610000000001</v>
      </c>
      <c r="M10" s="6">
        <f t="shared" si="4"/>
        <v>6.3420000000000982</v>
      </c>
      <c r="N10" s="282">
        <v>731.49</v>
      </c>
      <c r="O10" s="283">
        <v>22923</v>
      </c>
      <c r="P10" s="331">
        <v>536.46</v>
      </c>
      <c r="Q10" s="331">
        <f>'[1]5'!$J$30</f>
        <v>5139.83</v>
      </c>
      <c r="R10" s="319">
        <f t="shared" si="5"/>
        <v>0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18854.12</v>
      </c>
      <c r="C11" s="6">
        <f t="shared" si="6"/>
        <v>6.319999999999709</v>
      </c>
      <c r="D11" s="276">
        <f>'[1]6'!$J$32</f>
        <v>14625584</v>
      </c>
      <c r="E11" s="6">
        <f>IF(ISBLANK(D11),"",(D11-D10)/1000000)</f>
        <v>0.247667</v>
      </c>
      <c r="F11" s="277">
        <f>'[1]6'!$J$33</f>
        <v>41.693199999999997</v>
      </c>
      <c r="G11" s="6">
        <f t="shared" si="1"/>
        <v>2.6399999999995316E-2</v>
      </c>
      <c r="H11" s="276">
        <f>'[1]6'!$J$35</f>
        <v>54786</v>
      </c>
      <c r="I11" s="6">
        <f t="shared" si="2"/>
        <v>0.152</v>
      </c>
      <c r="J11" s="276">
        <f>'[1]6'!$J$29</f>
        <v>9732850</v>
      </c>
      <c r="K11" s="6">
        <f t="shared" si="3"/>
        <v>0.136321</v>
      </c>
      <c r="L11" s="275">
        <f>'[1]6'!$J$31</f>
        <v>1351.027</v>
      </c>
      <c r="M11" s="6">
        <f t="shared" si="4"/>
        <v>6.16599999999994</v>
      </c>
      <c r="N11" s="282">
        <v>731.47</v>
      </c>
      <c r="O11" s="283">
        <v>22893</v>
      </c>
      <c r="P11" s="331">
        <v>536.46</v>
      </c>
      <c r="Q11" s="331">
        <f>'[1]6'!$J$30</f>
        <v>5139.83</v>
      </c>
      <c r="R11" s="319">
        <f t="shared" si="5"/>
        <v>0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18860.03</v>
      </c>
      <c r="C12" s="6">
        <f>IF(ISBLANK(B12),"",(B12-B11))</f>
        <v>5.9099999999998545</v>
      </c>
      <c r="D12" s="276">
        <f>'[1]7'!$J$32</f>
        <v>14709714</v>
      </c>
      <c r="E12" s="6">
        <f t="shared" si="0"/>
        <v>8.4129999999999996E-2</v>
      </c>
      <c r="F12" s="277">
        <f>'[1]7'!$J$33</f>
        <v>41.724699999999999</v>
      </c>
      <c r="G12" s="6">
        <f t="shared" si="1"/>
        <v>3.1500000000001194E-2</v>
      </c>
      <c r="H12" s="276">
        <f>'[1]7'!$J$35</f>
        <v>54786</v>
      </c>
      <c r="I12" s="6">
        <f t="shared" si="2"/>
        <v>0</v>
      </c>
      <c r="J12" s="276">
        <f>'[1]7'!$J$29</f>
        <v>9877950</v>
      </c>
      <c r="K12" s="6">
        <f t="shared" si="3"/>
        <v>0.14510000000000001</v>
      </c>
      <c r="L12" s="275">
        <f>'[1]7'!$J$31</f>
        <v>1357.2349999999999</v>
      </c>
      <c r="M12" s="6">
        <f t="shared" si="4"/>
        <v>6.2079999999998563</v>
      </c>
      <c r="N12" s="282">
        <v>731.46</v>
      </c>
      <c r="O12" s="283">
        <v>22878</v>
      </c>
      <c r="P12" s="331">
        <v>536.46</v>
      </c>
      <c r="Q12" s="331">
        <f>'[1]7'!$J$30</f>
        <v>5139.83</v>
      </c>
      <c r="R12" s="319">
        <f t="shared" si="5"/>
        <v>0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18865.7</v>
      </c>
      <c r="C13" s="6">
        <f t="shared" si="6"/>
        <v>5.6700000000018917</v>
      </c>
      <c r="D13" s="276">
        <f>'[1]8'!$J$32</f>
        <v>14883393</v>
      </c>
      <c r="E13" s="6">
        <f t="shared" si="0"/>
        <v>0.173679</v>
      </c>
      <c r="F13" s="277">
        <f>'[1]8'!$J$33</f>
        <v>41.745800000000003</v>
      </c>
      <c r="G13" s="6">
        <f t="shared" si="1"/>
        <v>2.1100000000004115E-2</v>
      </c>
      <c r="H13" s="276">
        <f>'[1]8'!$J$35</f>
        <v>54786</v>
      </c>
      <c r="I13" s="6">
        <f t="shared" si="2"/>
        <v>0</v>
      </c>
      <c r="J13" s="276">
        <f>'[1]8'!$J$29</f>
        <v>10035159.800000001</v>
      </c>
      <c r="K13" s="6">
        <f t="shared" si="3"/>
        <v>0.15720980000000073</v>
      </c>
      <c r="L13" s="275">
        <f>'[1]8'!$J$31</f>
        <v>1362.866</v>
      </c>
      <c r="M13" s="6">
        <f t="shared" si="4"/>
        <v>5.6310000000000855</v>
      </c>
      <c r="N13" s="282">
        <v>731.45</v>
      </c>
      <c r="O13" s="283">
        <v>22862</v>
      </c>
      <c r="P13" s="331">
        <v>536.45000000000005</v>
      </c>
      <c r="Q13" s="331">
        <f>'[1]8'!$J$30</f>
        <v>5139.83</v>
      </c>
      <c r="R13" s="319">
        <f t="shared" si="5"/>
        <v>0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18871.03</v>
      </c>
      <c r="C14" s="6">
        <f t="shared" si="6"/>
        <v>5.3299999999981083</v>
      </c>
      <c r="D14" s="276">
        <f>'[1]9'!$J$32</f>
        <v>14941249</v>
      </c>
      <c r="E14" s="6">
        <f t="shared" si="0"/>
        <v>5.7855999999999998E-2</v>
      </c>
      <c r="F14" s="277">
        <f>'[1]9'!$J$33</f>
        <v>41.746000000000002</v>
      </c>
      <c r="G14" s="6">
        <f t="shared" si="1"/>
        <v>1.9999999999953388E-4</v>
      </c>
      <c r="H14" s="276">
        <f>'[1]9'!$J$35</f>
        <v>54994</v>
      </c>
      <c r="I14" s="6">
        <f t="shared" si="2"/>
        <v>0.20799999999999999</v>
      </c>
      <c r="J14" s="276">
        <f>'[1]9'!$J$29</f>
        <v>10171250</v>
      </c>
      <c r="K14" s="6">
        <f t="shared" si="3"/>
        <v>0.13609019999999925</v>
      </c>
      <c r="L14" s="275">
        <f>'[1]9'!$J$31</f>
        <v>1368.4570000000001</v>
      </c>
      <c r="M14" s="6">
        <f t="shared" si="4"/>
        <v>5.5910000000001219</v>
      </c>
      <c r="N14" s="282">
        <v>731.44</v>
      </c>
      <c r="O14" s="283">
        <v>22847</v>
      </c>
      <c r="P14" s="331">
        <v>536.44000000000005</v>
      </c>
      <c r="Q14" s="331">
        <f>'[1]9'!$J$30</f>
        <v>5139.78</v>
      </c>
      <c r="R14" s="319">
        <f t="shared" si="5"/>
        <v>-5.0000000000181899E-2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18877.61</v>
      </c>
      <c r="C15" s="6">
        <f t="shared" si="6"/>
        <v>6.5800000000017462</v>
      </c>
      <c r="D15" s="276">
        <f>'[1]10'!$J$32</f>
        <v>15098016</v>
      </c>
      <c r="E15" s="6">
        <f t="shared" si="0"/>
        <v>0.15676699999999999</v>
      </c>
      <c r="F15" s="277">
        <f>'[1]10'!$J$33</f>
        <v>41.746200000000002</v>
      </c>
      <c r="G15" s="6">
        <f t="shared" si="1"/>
        <v>1.9999999999953388E-4</v>
      </c>
      <c r="H15" s="276">
        <f>'[1]10'!$J$35</f>
        <v>55108</v>
      </c>
      <c r="I15" s="6">
        <f t="shared" si="2"/>
        <v>0.114</v>
      </c>
      <c r="J15" s="276">
        <f>'[1]10'!$J$29</f>
        <v>10319450</v>
      </c>
      <c r="K15" s="6">
        <f t="shared" si="3"/>
        <v>0.1482</v>
      </c>
      <c r="L15" s="275">
        <f>'[1]10'!$J$31</f>
        <v>1374.914</v>
      </c>
      <c r="M15" s="6">
        <f t="shared" si="4"/>
        <v>6.4569999999998799</v>
      </c>
      <c r="N15" s="282">
        <v>731.43</v>
      </c>
      <c r="O15" s="283">
        <v>22832</v>
      </c>
      <c r="P15" s="331">
        <v>536.44000000000005</v>
      </c>
      <c r="Q15" s="331">
        <f>'[1]10'!$J$30</f>
        <v>5139.7299999999996</v>
      </c>
      <c r="R15" s="319">
        <f t="shared" si="5"/>
        <v>-5.0000000000181899E-2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18883.02</v>
      </c>
      <c r="C16" s="6">
        <f t="shared" si="6"/>
        <v>5.4099999999998545</v>
      </c>
      <c r="D16" s="276">
        <f>'[1]11'!$J$32</f>
        <v>15277564</v>
      </c>
      <c r="E16" s="6">
        <f t="shared" si="0"/>
        <v>0.17954800000000001</v>
      </c>
      <c r="F16" s="277">
        <f>'[1]11'!$J$33</f>
        <v>41.746400000000001</v>
      </c>
      <c r="G16" s="6">
        <f t="shared" si="1"/>
        <v>1.9999999999953388E-4</v>
      </c>
      <c r="H16" s="276">
        <f>'[1]11'!$J$35</f>
        <v>55108</v>
      </c>
      <c r="I16" s="6">
        <f t="shared" si="2"/>
        <v>0</v>
      </c>
      <c r="J16" s="276">
        <f>'[1]11'!$J$29</f>
        <v>10465425</v>
      </c>
      <c r="K16" s="6">
        <f t="shared" si="3"/>
        <v>0.14597499999999999</v>
      </c>
      <c r="L16" s="275">
        <f>'[1]11'!$J$31</f>
        <v>1380.6759999999999</v>
      </c>
      <c r="M16" s="6">
        <f t="shared" si="4"/>
        <v>5.7619999999999436</v>
      </c>
      <c r="N16" s="282">
        <v>731.41</v>
      </c>
      <c r="O16" s="283">
        <v>22802</v>
      </c>
      <c r="P16" s="331">
        <v>536.44000000000005</v>
      </c>
      <c r="Q16" s="331">
        <f>'[1]11'!$J$30</f>
        <v>5139.6499999999996</v>
      </c>
      <c r="R16" s="319">
        <f t="shared" si="5"/>
        <v>-7.999999999992724E-2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18889.02</v>
      </c>
      <c r="C17" s="6">
        <f t="shared" si="6"/>
        <v>6</v>
      </c>
      <c r="D17" s="276">
        <f>'[1]12'!$J$32</f>
        <v>15331731</v>
      </c>
      <c r="E17" s="6">
        <f t="shared" si="0"/>
        <v>5.4167E-2</v>
      </c>
      <c r="F17" s="277">
        <f>'[1]12'!$J$33</f>
        <v>41.746600000000001</v>
      </c>
      <c r="G17" s="6">
        <f t="shared" si="1"/>
        <v>1.9999999999953388E-4</v>
      </c>
      <c r="H17" s="276">
        <f>'[1]12'!$J$35</f>
        <v>55229</v>
      </c>
      <c r="I17" s="6">
        <f t="shared" si="2"/>
        <v>0.121</v>
      </c>
      <c r="J17" s="276">
        <f>'[1]12'!$J$29</f>
        <v>10615066</v>
      </c>
      <c r="K17" s="6">
        <f t="shared" si="3"/>
        <v>0.149641</v>
      </c>
      <c r="L17" s="275">
        <f>'[1]12'!$J$31</f>
        <v>1386.846</v>
      </c>
      <c r="M17" s="6">
        <f t="shared" si="4"/>
        <v>6.1700000000000728</v>
      </c>
      <c r="N17" s="282">
        <v>731.39</v>
      </c>
      <c r="O17" s="283">
        <v>22772</v>
      </c>
      <c r="P17" s="331">
        <v>536.41999999999996</v>
      </c>
      <c r="Q17" s="331">
        <f>'[1]12'!$J$30</f>
        <v>5139.54</v>
      </c>
      <c r="R17" s="319">
        <f t="shared" si="5"/>
        <v>-0.10999999999967258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18895.03</v>
      </c>
      <c r="C18" s="6">
        <f t="shared" si="6"/>
        <v>6.0099999999983993</v>
      </c>
      <c r="D18" s="276">
        <f>'[1]13'!$J$32</f>
        <v>15567210</v>
      </c>
      <c r="E18" s="6">
        <f t="shared" si="0"/>
        <v>0.23547899999999999</v>
      </c>
      <c r="F18" s="277">
        <f>'[1]13'!$J$33</f>
        <v>41.811</v>
      </c>
      <c r="G18" s="6">
        <f t="shared" si="1"/>
        <v>6.4399999999999125E-2</v>
      </c>
      <c r="H18" s="276">
        <f>'[1]13'!$J$35</f>
        <v>55351</v>
      </c>
      <c r="I18" s="6">
        <f t="shared" si="2"/>
        <v>0.122</v>
      </c>
      <c r="J18" s="276">
        <f>'[1]13'!$J$29</f>
        <v>10761885</v>
      </c>
      <c r="K18" s="6">
        <f t="shared" si="3"/>
        <v>0.14681900000000001</v>
      </c>
      <c r="L18" s="275">
        <f>'[1]13'!$J$31</f>
        <v>1393.078</v>
      </c>
      <c r="M18" s="6">
        <f t="shared" si="4"/>
        <v>6.2319999999999709</v>
      </c>
      <c r="N18" s="282">
        <v>731.37</v>
      </c>
      <c r="O18" s="283">
        <v>22742</v>
      </c>
      <c r="P18" s="331">
        <v>536.41999999999996</v>
      </c>
      <c r="Q18" s="331">
        <f>'[1]13'!$J$30</f>
        <v>5139.43</v>
      </c>
      <c r="R18" s="319">
        <f t="shared" si="5"/>
        <v>-0.10999999999967258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18901.03</v>
      </c>
      <c r="C19" s="6">
        <f t="shared" si="6"/>
        <v>6</v>
      </c>
      <c r="D19" s="276">
        <f>'[1]14'!$J$32</f>
        <v>15950927</v>
      </c>
      <c r="E19" s="6">
        <f t="shared" si="0"/>
        <v>0.38371699999999997</v>
      </c>
      <c r="F19" s="277">
        <f>'[1]14'!$J$33</f>
        <v>41.813299999999998</v>
      </c>
      <c r="G19" s="6">
        <f t="shared" si="1"/>
        <v>2.2999999999981924E-3</v>
      </c>
      <c r="H19" s="276">
        <f>'[1]14'!$J$35</f>
        <v>55594</v>
      </c>
      <c r="I19" s="6">
        <f t="shared" si="2"/>
        <v>0.24299999999999999</v>
      </c>
      <c r="J19" s="276">
        <f>'[1]14'!$J$29</f>
        <v>10907992</v>
      </c>
      <c r="K19" s="6">
        <f t="shared" si="3"/>
        <v>0.14610699999999999</v>
      </c>
      <c r="L19" s="275">
        <f>'[1]14'!$J$31</f>
        <v>1399.162</v>
      </c>
      <c r="M19" s="6">
        <f t="shared" si="4"/>
        <v>6.08400000000006</v>
      </c>
      <c r="N19" s="282">
        <v>731.38</v>
      </c>
      <c r="O19" s="283">
        <v>22771</v>
      </c>
      <c r="P19" s="331">
        <v>536.41</v>
      </c>
      <c r="Q19" s="331">
        <f>'[1]14'!$J$30</f>
        <v>5139.32</v>
      </c>
      <c r="R19" s="319">
        <f t="shared" si="5"/>
        <v>-0.11000000000058208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18906.5</v>
      </c>
      <c r="C20" s="6">
        <f t="shared" si="6"/>
        <v>5.4700000000011642</v>
      </c>
      <c r="D20" s="276">
        <f>'[1]15'!$J$32</f>
        <v>16044168</v>
      </c>
      <c r="E20" s="6">
        <f t="shared" si="0"/>
        <v>9.3241000000000004E-2</v>
      </c>
      <c r="F20" s="277">
        <f>'[1]15'!$J$33</f>
        <v>41.861600000000003</v>
      </c>
      <c r="G20" s="6">
        <f t="shared" ref="G20:G27" si="8">IF(ISBLANK(F20),"",(F20-F19))</f>
        <v>4.8300000000004673E-2</v>
      </c>
      <c r="H20" s="276">
        <f>'[1]15'!$J$35</f>
        <v>55594</v>
      </c>
      <c r="I20" s="6">
        <f t="shared" si="2"/>
        <v>0</v>
      </c>
      <c r="J20" s="276">
        <f>'[1]15'!$J$29</f>
        <v>11050975</v>
      </c>
      <c r="K20" s="6">
        <f t="shared" si="3"/>
        <v>0.142983</v>
      </c>
      <c r="L20" s="275">
        <f>'[1]15'!$J$31</f>
        <v>1404.577</v>
      </c>
      <c r="M20" s="6">
        <f t="shared" si="4"/>
        <v>5.4149999999999636</v>
      </c>
      <c r="N20" s="282">
        <v>731.35</v>
      </c>
      <c r="O20" s="283">
        <v>22712</v>
      </c>
      <c r="P20" s="331">
        <v>536.41</v>
      </c>
      <c r="Q20" s="331">
        <f>'[1]15'!$J$30</f>
        <v>5139.24</v>
      </c>
      <c r="R20" s="319">
        <f t="shared" si="5"/>
        <v>-7.999999999992724E-2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18911.71</v>
      </c>
      <c r="C21" s="6">
        <f t="shared" si="6"/>
        <v>5.2099999999991269</v>
      </c>
      <c r="D21" s="276">
        <f>'[1]16'!$J$32</f>
        <v>16125977</v>
      </c>
      <c r="E21" s="6">
        <f t="shared" si="0"/>
        <v>8.1809000000000007E-2</v>
      </c>
      <c r="F21" s="277">
        <f>'[1]16'!$J$33</f>
        <v>41.867800000000003</v>
      </c>
      <c r="G21" s="6">
        <f t="shared" si="8"/>
        <v>6.1999999999997613E-3</v>
      </c>
      <c r="H21" s="276">
        <f>'[1]16'!$J$35</f>
        <v>55723</v>
      </c>
      <c r="I21" s="6">
        <f>IF(ISBLANK(H21),"",(H21-H20)*1000/1000000)</f>
        <v>0.129</v>
      </c>
      <c r="J21" s="276">
        <f>'[1]16'!$J$29</f>
        <v>11197203</v>
      </c>
      <c r="K21" s="6">
        <f t="shared" si="3"/>
        <v>0.146228</v>
      </c>
      <c r="L21" s="275">
        <f>'[1]16'!$J$31</f>
        <v>1410.31</v>
      </c>
      <c r="M21" s="6">
        <f t="shared" si="4"/>
        <v>5.7329999999999472</v>
      </c>
      <c r="N21" s="282">
        <v>731.31</v>
      </c>
      <c r="O21" s="283">
        <v>22652</v>
      </c>
      <c r="P21" s="331">
        <v>536.37</v>
      </c>
      <c r="Q21" s="331">
        <f>'[1]16'!$J$30</f>
        <v>5139.1400000000003</v>
      </c>
      <c r="R21" s="319">
        <f t="shared" si="5"/>
        <v>-9.9999999999454303E-2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18917.78</v>
      </c>
      <c r="C22" s="6">
        <f t="shared" si="6"/>
        <v>6.069999999999709</v>
      </c>
      <c r="D22" s="276">
        <f>'[1]17'!$J$32</f>
        <v>16175778</v>
      </c>
      <c r="E22" s="6">
        <f t="shared" si="0"/>
        <v>4.9800999999999998E-2</v>
      </c>
      <c r="F22" s="277">
        <f>'[1]17'!$J$33</f>
        <v>41.867899999999999</v>
      </c>
      <c r="G22" s="6">
        <f t="shared" si="8"/>
        <v>9.9999999996214228E-5</v>
      </c>
      <c r="H22" s="276">
        <f>'[1]17'!$J$35</f>
        <v>55723</v>
      </c>
      <c r="I22" s="6">
        <f t="shared" si="2"/>
        <v>0</v>
      </c>
      <c r="J22" s="276">
        <f>'[1]17'!$J$29</f>
        <v>11350952</v>
      </c>
      <c r="K22" s="6">
        <f t="shared" si="3"/>
        <v>0.153749</v>
      </c>
      <c r="L22" s="275">
        <f>'[1]17'!$J$31</f>
        <v>1416.5</v>
      </c>
      <c r="M22" s="6">
        <f t="shared" si="4"/>
        <v>6.1900000000000546</v>
      </c>
      <c r="N22" s="282">
        <v>731.29</v>
      </c>
      <c r="O22" s="283">
        <v>22622</v>
      </c>
      <c r="P22" s="331">
        <v>536.36</v>
      </c>
      <c r="Q22" s="331">
        <f>'[1]17'!$J$30</f>
        <v>5139.05</v>
      </c>
      <c r="R22" s="319">
        <f t="shared" si="5"/>
        <v>-9.0000000000145519E-2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18923.75</v>
      </c>
      <c r="C23" s="6">
        <f t="shared" si="6"/>
        <v>5.9700000000011642</v>
      </c>
      <c r="D23" s="276">
        <f>'[1]18'!$J$32</f>
        <v>16234288</v>
      </c>
      <c r="E23" s="6">
        <f t="shared" si="0"/>
        <v>5.851E-2</v>
      </c>
      <c r="F23" s="277">
        <f>'[1]18'!$J$33</f>
        <v>41.868099999999998</v>
      </c>
      <c r="G23" s="6">
        <f t="shared" si="8"/>
        <v>1.9999999999953388E-4</v>
      </c>
      <c r="H23" s="276">
        <f>'[1]18'!$J$35</f>
        <v>55844</v>
      </c>
      <c r="I23" s="6">
        <f t="shared" si="2"/>
        <v>0.121</v>
      </c>
      <c r="J23" s="276">
        <f>'[1]18'!$J$29</f>
        <v>11497616</v>
      </c>
      <c r="K23" s="6">
        <f t="shared" si="3"/>
        <v>0.14666399999999999</v>
      </c>
      <c r="L23" s="275">
        <f>'[1]18'!$J$31</f>
        <v>1422.32</v>
      </c>
      <c r="M23" s="6">
        <f t="shared" si="4"/>
        <v>5.8199999999999363</v>
      </c>
      <c r="N23" s="282">
        <v>731.26</v>
      </c>
      <c r="O23" s="283">
        <v>22577</v>
      </c>
      <c r="P23" s="331">
        <v>536.34</v>
      </c>
      <c r="Q23" s="331">
        <f>'[1]18'!$J$30</f>
        <v>5138.96</v>
      </c>
      <c r="R23" s="319">
        <f t="shared" si="5"/>
        <v>-9.0000000000145519E-2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18929.36</v>
      </c>
      <c r="C24" s="6">
        <f t="shared" si="6"/>
        <v>5.6100000000005821</v>
      </c>
      <c r="D24" s="276">
        <f>'[1]19'!$J$32</f>
        <v>16322984</v>
      </c>
      <c r="E24" s="6">
        <f t="shared" si="0"/>
        <v>8.8695999999999997E-2</v>
      </c>
      <c r="F24" s="277">
        <f>'[1]19'!$J$33</f>
        <v>41.868400000000001</v>
      </c>
      <c r="G24" s="6">
        <f t="shared" si="8"/>
        <v>3.0000000000285354E-4</v>
      </c>
      <c r="H24" s="276">
        <f>'[1]19'!$J$35</f>
        <v>55844</v>
      </c>
      <c r="I24" s="6">
        <f t="shared" si="2"/>
        <v>0</v>
      </c>
      <c r="J24" s="276">
        <f>'[1]19'!$J$29</f>
        <v>11644555</v>
      </c>
      <c r="K24" s="6">
        <f t="shared" si="3"/>
        <v>0.14693899999999999</v>
      </c>
      <c r="L24" s="275">
        <f>'[1]19'!$J$31</f>
        <v>1427.874</v>
      </c>
      <c r="M24" s="6">
        <f t="shared" si="4"/>
        <v>5.5540000000000873</v>
      </c>
      <c r="N24" s="282">
        <v>731.24</v>
      </c>
      <c r="O24" s="283">
        <v>22547</v>
      </c>
      <c r="P24" s="331">
        <v>536.32000000000005</v>
      </c>
      <c r="Q24" s="331">
        <f>'[1]19'!$J$30</f>
        <v>5138.88</v>
      </c>
      <c r="R24" s="319">
        <f t="shared" si="5"/>
        <v>-7.999999999992724E-2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18934.38</v>
      </c>
      <c r="C25" s="6">
        <f t="shared" si="6"/>
        <v>5.0200000000004366</v>
      </c>
      <c r="D25" s="276">
        <f>'[1]20'!$J$32</f>
        <v>16461258</v>
      </c>
      <c r="E25" s="6">
        <f t="shared" si="0"/>
        <v>0.13827400000000001</v>
      </c>
      <c r="F25" s="277">
        <f>'[1]20'!$J$33</f>
        <v>41.869599999999998</v>
      </c>
      <c r="G25" s="6">
        <f t="shared" si="8"/>
        <v>1.1999999999972033E-3</v>
      </c>
      <c r="H25" s="276">
        <f>'[1]20'!$J$35</f>
        <v>55983</v>
      </c>
      <c r="I25" s="6">
        <f t="shared" si="2"/>
        <v>0.13900000000000001</v>
      </c>
      <c r="J25" s="276">
        <f>'[1]20'!$J$29</f>
        <v>11797064</v>
      </c>
      <c r="K25" s="6">
        <f t="shared" si="3"/>
        <v>0.15250900000000001</v>
      </c>
      <c r="L25" s="275">
        <f>'[1]20'!$J$31</f>
        <v>1433.4780000000001</v>
      </c>
      <c r="M25" s="6">
        <f t="shared" si="4"/>
        <v>5.6040000000000418</v>
      </c>
      <c r="N25" s="282">
        <v>731.23</v>
      </c>
      <c r="O25" s="283">
        <v>22532</v>
      </c>
      <c r="P25" s="331">
        <v>536.32000000000005</v>
      </c>
      <c r="Q25" s="331">
        <f>'[1]20'!$J$30</f>
        <v>5138.8100000000004</v>
      </c>
      <c r="R25" s="319">
        <f t="shared" si="5"/>
        <v>-6.9999999999708962E-2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18939.89</v>
      </c>
      <c r="C26" s="6">
        <f t="shared" si="6"/>
        <v>5.5099999999983993</v>
      </c>
      <c r="D26" s="276">
        <f>'[1]21'!$J$32</f>
        <v>16696857</v>
      </c>
      <c r="E26" s="6">
        <f t="shared" si="0"/>
        <v>0.235599</v>
      </c>
      <c r="F26" s="277">
        <f>'[1]21'!$J$33</f>
        <v>41.876899999999999</v>
      </c>
      <c r="G26" s="6">
        <f t="shared" si="8"/>
        <v>7.3000000000007503E-3</v>
      </c>
      <c r="H26" s="276">
        <f>'[1]21'!$J$35</f>
        <v>56117</v>
      </c>
      <c r="I26" s="6">
        <f t="shared" si="2"/>
        <v>0.13400000000000001</v>
      </c>
      <c r="J26" s="276">
        <f>'[1]21'!$J$29</f>
        <v>11943080</v>
      </c>
      <c r="K26" s="6">
        <f t="shared" si="3"/>
        <v>0.14601600000000001</v>
      </c>
      <c r="L26" s="275">
        <f>'[1]21'!$J$31</f>
        <v>1439.0129999999999</v>
      </c>
      <c r="M26" s="6">
        <f t="shared" si="4"/>
        <v>5.5349999999998545</v>
      </c>
      <c r="N26" s="282">
        <v>731.22</v>
      </c>
      <c r="O26" s="283">
        <v>22517</v>
      </c>
      <c r="P26" s="331">
        <v>536.32000000000005</v>
      </c>
      <c r="Q26" s="331">
        <f>'[1]21'!$J$30</f>
        <v>5138.7299999999996</v>
      </c>
      <c r="R26" s="319">
        <f t="shared" si="5"/>
        <v>-8.0000000000836735E-2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18945.89</v>
      </c>
      <c r="C27" s="6">
        <f t="shared" si="6"/>
        <v>6</v>
      </c>
      <c r="D27" s="276">
        <f>'[1]22'!$J$32</f>
        <v>16924286</v>
      </c>
      <c r="E27" s="6">
        <f t="shared" si="0"/>
        <v>0.22742899999999999</v>
      </c>
      <c r="F27" s="277">
        <f>'[1]22'!$J$33</f>
        <v>41.966500000000003</v>
      </c>
      <c r="G27" s="6">
        <f t="shared" si="8"/>
        <v>8.9600000000004343E-2</v>
      </c>
      <c r="H27" s="276">
        <f>'[1]22'!$J$35</f>
        <v>56245</v>
      </c>
      <c r="I27" s="6">
        <f t="shared" si="2"/>
        <v>0.128</v>
      </c>
      <c r="J27" s="276">
        <f>'[1]22'!$J$29</f>
        <v>12090600</v>
      </c>
      <c r="K27" s="6">
        <f t="shared" si="3"/>
        <v>0.14752000000000001</v>
      </c>
      <c r="L27" s="275">
        <f>'[1]22'!$J$31</f>
        <v>1445.0340000000001</v>
      </c>
      <c r="M27" s="6">
        <f t="shared" si="4"/>
        <v>6.0210000000001855</v>
      </c>
      <c r="N27" s="282">
        <v>731.2</v>
      </c>
      <c r="O27" s="283">
        <v>22487</v>
      </c>
      <c r="P27" s="331">
        <v>536.32000000000005</v>
      </c>
      <c r="Q27" s="331">
        <f>'[1]22'!$J$30</f>
        <v>5138.66</v>
      </c>
      <c r="R27" s="319">
        <f t="shared" si="5"/>
        <v>-6.9999999999708962E-2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18951.52</v>
      </c>
      <c r="C28" s="6">
        <f t="shared" si="6"/>
        <v>5.6300000000010186</v>
      </c>
      <c r="D28" s="276">
        <f>'[1]23'!$J$32</f>
        <v>17024071</v>
      </c>
      <c r="E28" s="6">
        <f t="shared" si="0"/>
        <v>9.9784999999999999E-2</v>
      </c>
      <c r="F28" s="277">
        <f>'[1]23'!$J$33</f>
        <v>41.971600000000002</v>
      </c>
      <c r="G28" s="6">
        <f t="shared" ref="G28:G35" si="9">IF(ISBLANK(F28),"",(F28-F27))</f>
        <v>5.0999999999987722E-3</v>
      </c>
      <c r="H28" s="276">
        <f>'[1]23'!$J$35</f>
        <v>56358</v>
      </c>
      <c r="I28" s="6">
        <f t="shared" si="2"/>
        <v>0.113</v>
      </c>
      <c r="J28" s="276">
        <f>'[1]23'!$J$29</f>
        <v>12238780</v>
      </c>
      <c r="K28" s="6">
        <f t="shared" si="3"/>
        <v>0.14818000000000001</v>
      </c>
      <c r="L28" s="275">
        <f>'[1]23'!$J$31</f>
        <v>1450.501</v>
      </c>
      <c r="M28" s="6">
        <f t="shared" si="4"/>
        <v>5.4669999999998709</v>
      </c>
      <c r="N28" s="282">
        <v>731.17</v>
      </c>
      <c r="O28" s="283">
        <v>22442</v>
      </c>
      <c r="P28" s="331">
        <v>536.29999999999995</v>
      </c>
      <c r="Q28" s="331">
        <f>'[1]23'!$J$30</f>
        <v>5138.6099999999997</v>
      </c>
      <c r="R28" s="319">
        <f t="shared" si="5"/>
        <v>-5.0000000000181899E-2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18956.47</v>
      </c>
      <c r="C29" s="6">
        <f t="shared" si="6"/>
        <v>4.9500000000007276</v>
      </c>
      <c r="D29" s="276">
        <f>'[1]24'!$J$32</f>
        <v>17202400</v>
      </c>
      <c r="E29" s="6">
        <f t="shared" si="0"/>
        <v>0.17832899999999999</v>
      </c>
      <c r="F29" s="277">
        <f>'[1]24'!$J$33</f>
        <v>41.971699999999998</v>
      </c>
      <c r="G29" s="6">
        <f t="shared" si="9"/>
        <v>9.9999999996214228E-5</v>
      </c>
      <c r="H29" s="276">
        <f>'[1]24'!$J$35</f>
        <v>56466</v>
      </c>
      <c r="I29" s="6">
        <f t="shared" si="2"/>
        <v>0.108</v>
      </c>
      <c r="J29" s="276">
        <f>'[1]24'!$J$29</f>
        <v>12389286</v>
      </c>
      <c r="K29" s="6">
        <f t="shared" si="3"/>
        <v>0.150506</v>
      </c>
      <c r="L29" s="275">
        <f>'[1]24'!$J$31</f>
        <v>1456.0440000000001</v>
      </c>
      <c r="M29" s="6">
        <f t="shared" si="4"/>
        <v>5.5430000000001201</v>
      </c>
      <c r="N29" s="282">
        <v>731.16</v>
      </c>
      <c r="O29" s="283">
        <v>22427</v>
      </c>
      <c r="P29" s="331">
        <v>536.29</v>
      </c>
      <c r="Q29" s="331">
        <f>'[1]24'!$J$30</f>
        <v>5138.5200000000004</v>
      </c>
      <c r="R29" s="319">
        <f t="shared" si="5"/>
        <v>-8.9999999999236024E-2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18961.439999999999</v>
      </c>
      <c r="C30" s="6">
        <f t="shared" si="6"/>
        <v>4.9699999999975262</v>
      </c>
      <c r="D30" s="276">
        <f>'[1]25'!$J$32</f>
        <v>17352285</v>
      </c>
      <c r="E30" s="6">
        <f t="shared" si="0"/>
        <v>0.14988499999999999</v>
      </c>
      <c r="F30" s="277">
        <f>'[1]25'!$J$33</f>
        <v>41.971800000000002</v>
      </c>
      <c r="G30" s="6">
        <f t="shared" si="9"/>
        <v>1.0000000000331966E-4</v>
      </c>
      <c r="H30" s="276">
        <f>'[1]25'!$J$35</f>
        <v>56594</v>
      </c>
      <c r="I30" s="6">
        <f t="shared" si="2"/>
        <v>0.128</v>
      </c>
      <c r="J30" s="276">
        <f>'[1]25'!$J$29</f>
        <v>12533950</v>
      </c>
      <c r="K30" s="6">
        <f t="shared" si="3"/>
        <v>0.14466399999999999</v>
      </c>
      <c r="L30" s="275">
        <f>'[1]25'!$J$31</f>
        <v>1461.124</v>
      </c>
      <c r="M30" s="6">
        <f t="shared" si="4"/>
        <v>5.0799999999999272</v>
      </c>
      <c r="N30" s="282">
        <v>731.18</v>
      </c>
      <c r="O30" s="283">
        <v>22457</v>
      </c>
      <c r="P30" s="331">
        <v>534.16</v>
      </c>
      <c r="Q30" s="331">
        <f>'[1]25'!$J$30</f>
        <v>5138.4399999999996</v>
      </c>
      <c r="R30" s="319">
        <f t="shared" si="5"/>
        <v>-8.0000000000836735E-2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18966.41</v>
      </c>
      <c r="C31" s="6">
        <f t="shared" si="6"/>
        <v>4.9700000000011642</v>
      </c>
      <c r="D31" s="276">
        <f>'[1]26'!$J$32</f>
        <v>17432204</v>
      </c>
      <c r="E31" s="6">
        <f t="shared" si="0"/>
        <v>7.9919000000000004E-2</v>
      </c>
      <c r="F31" s="277">
        <f>'[1]26'!$J$33</f>
        <v>41.971899999999998</v>
      </c>
      <c r="G31" s="6">
        <f t="shared" si="9"/>
        <v>9.9999999996214228E-5</v>
      </c>
      <c r="H31" s="276">
        <f>'[1]26'!$J$35</f>
        <v>56594</v>
      </c>
      <c r="I31" s="6">
        <f t="shared" si="2"/>
        <v>0</v>
      </c>
      <c r="J31" s="276">
        <f>'[1]26'!$J$29</f>
        <v>12683450</v>
      </c>
      <c r="K31" s="6">
        <f t="shared" si="3"/>
        <v>0.14949999999999999</v>
      </c>
      <c r="L31" s="275">
        <f>'[1]26'!$J$31</f>
        <v>1466.2739999999999</v>
      </c>
      <c r="M31" s="6">
        <f t="shared" si="4"/>
        <v>5.1499999999998636</v>
      </c>
      <c r="N31" s="282">
        <v>731.15</v>
      </c>
      <c r="O31" s="283">
        <v>22412</v>
      </c>
      <c r="P31" s="331">
        <v>536.34</v>
      </c>
      <c r="Q31" s="331">
        <f>'[1]26'!$J$30</f>
        <v>5138.34</v>
      </c>
      <c r="R31" s="319">
        <f t="shared" si="5"/>
        <v>-9.9999999999454303E-2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18971.39</v>
      </c>
      <c r="C32" s="6">
        <f t="shared" si="6"/>
        <v>4.9799999999995634</v>
      </c>
      <c r="D32" s="276">
        <f>'[1]27'!$J$32</f>
        <v>17510315</v>
      </c>
      <c r="E32" s="6">
        <f t="shared" si="0"/>
        <v>7.8111E-2</v>
      </c>
      <c r="F32" s="277">
        <f>'[1]27'!$J$33</f>
        <v>41.972000000000001</v>
      </c>
      <c r="G32" s="6">
        <f t="shared" si="9"/>
        <v>1.0000000000331966E-4</v>
      </c>
      <c r="H32" s="276">
        <f>'[1]27'!$J$35</f>
        <v>56705</v>
      </c>
      <c r="I32" s="6">
        <f t="shared" si="2"/>
        <v>0.111</v>
      </c>
      <c r="J32" s="276">
        <f>'[1]27'!$J$29</f>
        <v>12833310</v>
      </c>
      <c r="K32" s="6">
        <f t="shared" si="3"/>
        <v>0.14985999999999999</v>
      </c>
      <c r="L32" s="275">
        <f>'[1]27'!$J$31</f>
        <v>1471.675</v>
      </c>
      <c r="M32" s="6">
        <f t="shared" si="4"/>
        <v>5.4010000000000673</v>
      </c>
      <c r="N32" s="282">
        <v>731.14</v>
      </c>
      <c r="O32" s="283">
        <v>22397</v>
      </c>
      <c r="P32" s="331">
        <v>536.35</v>
      </c>
      <c r="Q32" s="331">
        <f>'[1]27'!$J$30</f>
        <v>5138.25</v>
      </c>
      <c r="R32" s="319">
        <f t="shared" si="5"/>
        <v>-9.0000000000145519E-2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18976.439999999999</v>
      </c>
      <c r="C33" s="6">
        <f t="shared" si="6"/>
        <v>5.0499999999992724</v>
      </c>
      <c r="D33" s="276">
        <f>'[1]28'!$J$32</f>
        <v>17618576</v>
      </c>
      <c r="E33" s="6">
        <f t="shared" si="0"/>
        <v>0.108261</v>
      </c>
      <c r="F33" s="277">
        <f>'[1]28'!$J$33</f>
        <v>42.051900000000003</v>
      </c>
      <c r="G33" s="6">
        <f t="shared" si="9"/>
        <v>7.990000000000208E-2</v>
      </c>
      <c r="H33" s="276">
        <f>'[1]28'!$J$35</f>
        <v>56705</v>
      </c>
      <c r="I33" s="6">
        <f t="shared" si="2"/>
        <v>0</v>
      </c>
      <c r="J33" s="276">
        <f>'[1]28'!$J$29</f>
        <v>12981200</v>
      </c>
      <c r="K33" s="6">
        <f t="shared" si="3"/>
        <v>0.14788999999999999</v>
      </c>
      <c r="L33" s="275">
        <f>'[1]28'!$J$31</f>
        <v>1476.84</v>
      </c>
      <c r="M33" s="6">
        <f t="shared" si="4"/>
        <v>5.1649999999999636</v>
      </c>
      <c r="N33" s="282">
        <v>731.13</v>
      </c>
      <c r="O33" s="283">
        <v>22382</v>
      </c>
      <c r="P33" s="331">
        <v>536.35</v>
      </c>
      <c r="Q33" s="331">
        <f>'[1]28'!$J$30</f>
        <v>5138.16</v>
      </c>
      <c r="R33" s="319">
        <f t="shared" si="5"/>
        <v>-9.0000000000145519E-2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18982.080000000002</v>
      </c>
      <c r="C34" s="6">
        <f t="shared" si="6"/>
        <v>5.6400000000030559</v>
      </c>
      <c r="D34" s="276">
        <f>'[1]29'!$J$32</f>
        <v>17714673</v>
      </c>
      <c r="E34" s="6">
        <f t="shared" si="0"/>
        <v>9.6097000000000002E-2</v>
      </c>
      <c r="F34" s="277">
        <f>'[1]29'!$J$33</f>
        <v>42.063600000000001</v>
      </c>
      <c r="G34" s="6">
        <f t="shared" si="9"/>
        <v>1.1699999999997601E-2</v>
      </c>
      <c r="H34" s="276">
        <f>'[1]29'!$J$35</f>
        <v>56823</v>
      </c>
      <c r="I34" s="6">
        <f t="shared" si="2"/>
        <v>0.11799999999999999</v>
      </c>
      <c r="J34" s="276">
        <f>'[1]29'!$J$29</f>
        <v>13131190</v>
      </c>
      <c r="K34" s="6">
        <f t="shared" si="3"/>
        <v>0.14999000000000001</v>
      </c>
      <c r="L34" s="275">
        <f>'[1]29'!$J$31</f>
        <v>1482.558</v>
      </c>
      <c r="M34" s="6">
        <f t="shared" si="4"/>
        <v>5.7180000000000746</v>
      </c>
      <c r="N34" s="282">
        <v>731.16</v>
      </c>
      <c r="O34" s="283">
        <v>22427</v>
      </c>
      <c r="P34" s="331"/>
      <c r="Q34" s="331">
        <f>'[1]29'!$J$30</f>
        <v>5138.0600000000004</v>
      </c>
      <c r="R34" s="319">
        <f t="shared" si="5"/>
        <v>-9.9999999999454303E-2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18989.04</v>
      </c>
      <c r="C35" s="6">
        <f t="shared" si="6"/>
        <v>6.9599999999991269</v>
      </c>
      <c r="D35" s="276">
        <f>'[1]30'!$J$32</f>
        <v>17895159</v>
      </c>
      <c r="E35" s="6">
        <f t="shared" si="0"/>
        <v>0.18048600000000001</v>
      </c>
      <c r="F35" s="277">
        <f>'[1]30'!$J$33</f>
        <v>42.063600000000001</v>
      </c>
      <c r="G35" s="6">
        <f t="shared" si="9"/>
        <v>0</v>
      </c>
      <c r="H35" s="276">
        <f>'[1]30'!$J$35</f>
        <v>56951</v>
      </c>
      <c r="I35" s="6">
        <f t="shared" si="2"/>
        <v>0.128</v>
      </c>
      <c r="J35" s="276">
        <f>'[1]30'!$J$29</f>
        <v>13283758</v>
      </c>
      <c r="K35" s="6">
        <f t="shared" si="3"/>
        <v>0.15256800000000001</v>
      </c>
      <c r="L35" s="275">
        <f>'[1]30'!$J$31</f>
        <v>1489.261</v>
      </c>
      <c r="M35" s="6">
        <f t="shared" si="4"/>
        <v>6.7029999999999745</v>
      </c>
      <c r="N35" s="282">
        <v>731.11</v>
      </c>
      <c r="O35" s="283">
        <v>22352</v>
      </c>
      <c r="P35" s="331">
        <v>536.35</v>
      </c>
      <c r="Q35" s="331">
        <f>'[1]30'!$J$30</f>
        <v>5137.96</v>
      </c>
      <c r="R35" s="319">
        <f t="shared" si="5"/>
        <v>-0.1000000000003638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/>
      <c r="C36" s="6"/>
      <c r="D36" s="276"/>
      <c r="E36" s="6"/>
      <c r="F36" s="277"/>
      <c r="G36" s="6"/>
      <c r="H36" s="276"/>
      <c r="I36" s="6"/>
      <c r="J36" s="276"/>
      <c r="K36" s="6"/>
      <c r="L36" s="275"/>
      <c r="M36" s="6"/>
      <c r="N36" s="285"/>
      <c r="O36" s="286"/>
      <c r="P36" s="332"/>
      <c r="Q36" s="331"/>
      <c r="R36" s="319"/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567238.80999999994</v>
      </c>
      <c r="C37" s="148">
        <f>SUMIF(C6:C36,"&lt;&gt;#VALUE!")</f>
        <v>171.12000000000262</v>
      </c>
      <c r="D37" s="149"/>
      <c r="E37" s="148">
        <f>SUMIF(E6:E36,"&lt;&gt;#VALUE!")</f>
        <v>4.2562339999999992</v>
      </c>
      <c r="F37" s="149"/>
      <c r="G37" s="148">
        <f>SUMIF(G6:G36,"&lt;&gt;#VALUE!")</f>
        <v>0.46630000000000393</v>
      </c>
      <c r="H37" s="149"/>
      <c r="I37" s="148">
        <f>SUMIF(I6:I36,"&lt;&gt;#VALUE!")</f>
        <v>2.8430000000000004</v>
      </c>
      <c r="J37" s="150"/>
      <c r="K37" s="148">
        <f>SUMIF(K6:K36,"&lt;&gt;#VALUE!")</f>
        <v>4.4150579999999993</v>
      </c>
      <c r="L37" s="148"/>
      <c r="M37" s="148">
        <f>SUMIF(M6:M36,"&lt;&gt;#VALUE!")</f>
        <v>174.11200000000008</v>
      </c>
      <c r="N37" s="148"/>
      <c r="O37" s="197"/>
      <c r="P37" s="148"/>
      <c r="Q37" s="314"/>
      <c r="R37" s="320">
        <f>SUMIF(R6:R36,"&lt;&gt;#VALUE!")</f>
        <v>3.5399999999999636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18907.960333333333</v>
      </c>
      <c r="C38" s="143">
        <f>AVERAGEIF(C6:C36,"&lt;&gt;#VALUE!")</f>
        <v>5.7040000000000877</v>
      </c>
      <c r="D38" s="143"/>
      <c r="E38" s="143">
        <f>AVERAGEIF(E6:E36,"&lt;&gt;#VALUE!")</f>
        <v>0.14187446666666664</v>
      </c>
      <c r="F38" s="143"/>
      <c r="G38" s="143">
        <f>AVERAGEIF(G6:G36,"&lt;&gt;#VALUE!")</f>
        <v>1.5543333333333464E-2</v>
      </c>
      <c r="H38" s="143"/>
      <c r="I38" s="143">
        <f>AVERAGEIF(I6:I36,"&lt;&gt;#VALUE!")</f>
        <v>9.476666666666668E-2</v>
      </c>
      <c r="J38" s="143"/>
      <c r="K38" s="143">
        <f>AVERAGEIF(K6:K36,"&lt;&gt;#VALUE!")</f>
        <v>0.14716859999999998</v>
      </c>
      <c r="L38" s="143"/>
      <c r="M38" s="143">
        <f>AVERAGEIF(M6:M36,"&lt;&gt;#VALUE!")</f>
        <v>5.8037333333333363</v>
      </c>
      <c r="N38" s="143">
        <f>AVERAGEIF(N6:N36,"&lt;&gt;#VALUE!")</f>
        <v>731.32266666666669</v>
      </c>
      <c r="O38" s="198"/>
      <c r="P38" s="143">
        <f>AVERAGEIF(P6:P36,"&lt;&gt;#VALUE!")</f>
        <v>536.31931034482761</v>
      </c>
      <c r="Q38" s="315"/>
      <c r="R38" s="321">
        <f>AVERAGEIF(R6:R36,"&lt;&gt;#VALUE!")</f>
        <v>0.11799999999999879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4.9500000000007276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0.13609019999999925</v>
      </c>
      <c r="L39" s="16"/>
      <c r="M39" s="16">
        <f>MIN(M6:M36)</f>
        <v>5.0799999999999272</v>
      </c>
      <c r="N39" s="16">
        <f>MIN(N6:N36)</f>
        <v>731.11</v>
      </c>
      <c r="O39" s="199"/>
      <c r="P39" s="16">
        <f>MIN(P6:P36)</f>
        <v>534.16</v>
      </c>
      <c r="Q39" s="316"/>
      <c r="R39" s="322">
        <f>MIN(R6:R36)</f>
        <v>-0.11000000000058208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6.9599999999991269</v>
      </c>
      <c r="D40" s="153"/>
      <c r="E40" s="153">
        <f>MAX(E6:E36)</f>
        <v>0.38371699999999997</v>
      </c>
      <c r="F40" s="153"/>
      <c r="G40" s="153">
        <f>MAX(G6:G36)</f>
        <v>8.9600000000004343E-2</v>
      </c>
      <c r="H40" s="153"/>
      <c r="I40" s="153">
        <f>MAX(I6:I36)</f>
        <v>0.24299999999999999</v>
      </c>
      <c r="J40" s="153"/>
      <c r="K40" s="153">
        <f>MAX(K6:K36)</f>
        <v>0.15720980000000073</v>
      </c>
      <c r="L40" s="153"/>
      <c r="M40" s="153">
        <f>MAX(M6:M36)</f>
        <v>6.7029999999999745</v>
      </c>
      <c r="N40" s="153">
        <f>MAX(N6:N36)</f>
        <v>731.56</v>
      </c>
      <c r="O40" s="200"/>
      <c r="P40" s="153">
        <f>MAX(P6:P36)</f>
        <v>536.52</v>
      </c>
      <c r="Q40" s="317"/>
      <c r="R40" s="323">
        <f>MAX(R6:R36)</f>
        <v>3.569999999999709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73" t="s">
        <v>11</v>
      </c>
      <c r="F42" s="373"/>
      <c r="G42" s="373"/>
      <c r="H42" s="373"/>
      <c r="I42" s="373"/>
    </row>
    <row r="43" spans="1:20" x14ac:dyDescent="0.2">
      <c r="A43" s="1"/>
    </row>
    <row r="45" spans="1:20" x14ac:dyDescent="0.2">
      <c r="B45" s="370" t="s">
        <v>10</v>
      </c>
      <c r="C45" s="370"/>
      <c r="D45" s="371"/>
      <c r="E45" s="19">
        <f>SUM(C37-E37)</f>
        <v>166.86376600000261</v>
      </c>
      <c r="F45" s="3"/>
      <c r="H45" s="370" t="s">
        <v>9</v>
      </c>
      <c r="I45" s="370"/>
      <c r="J45" s="370"/>
      <c r="K45" s="20">
        <f>SUM(E45-E49)</f>
        <v>9.8240000025100471E-3</v>
      </c>
    </row>
    <row r="46" spans="1:20" x14ac:dyDescent="0.2">
      <c r="B46" s="369" t="s">
        <v>8</v>
      </c>
      <c r="C46" s="369"/>
      <c r="D46" s="369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70" t="s">
        <v>7</v>
      </c>
      <c r="C49" s="370"/>
      <c r="D49" s="370"/>
      <c r="E49" s="20">
        <f>SUM(M37-K37-I37)</f>
        <v>166.8539420000001</v>
      </c>
      <c r="H49" s="368" t="s">
        <v>6</v>
      </c>
      <c r="I49" s="368"/>
      <c r="J49" s="368"/>
      <c r="K49" s="19">
        <f>SUMIF(C6:C36,"&gt;0")/COUNTIF(C6:C36,"&gt;0")</f>
        <v>5.7040000000000877</v>
      </c>
    </row>
    <row r="50" spans="2:11" x14ac:dyDescent="0.2">
      <c r="B50" s="369" t="s">
        <v>5</v>
      </c>
      <c r="C50" s="369"/>
      <c r="D50" s="369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70" t="s">
        <v>4</v>
      </c>
      <c r="C53" s="370"/>
      <c r="D53" s="370"/>
      <c r="E53" s="20">
        <f>SUM(E37-G37-I37)</f>
        <v>0.94693399999999484</v>
      </c>
      <c r="H53" s="370" t="s">
        <v>3</v>
      </c>
      <c r="I53" s="370"/>
      <c r="J53" s="370"/>
      <c r="K53" s="20">
        <f>MAX(C6:C36)</f>
        <v>6.9599999999991269</v>
      </c>
    </row>
    <row r="54" spans="2:11" x14ac:dyDescent="0.2">
      <c r="B54" s="369" t="s">
        <v>2</v>
      </c>
      <c r="C54" s="369"/>
      <c r="D54" s="369"/>
    </row>
    <row r="55" spans="2:11" x14ac:dyDescent="0.2">
      <c r="B55" s="369" t="s">
        <v>1</v>
      </c>
      <c r="C55" s="369"/>
      <c r="D55" s="369"/>
      <c r="E55" s="17"/>
    </row>
    <row r="56" spans="2:11" x14ac:dyDescent="0.2">
      <c r="B56" s="369" t="s">
        <v>0</v>
      </c>
      <c r="C56" s="369"/>
      <c r="D56" s="369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4" priority="39" stopIfTrue="1">
      <formula>MOD(ROW(),2)=0</formula>
    </cfRule>
  </conditionalFormatting>
  <conditionalFormatting sqref="E53">
    <cfRule type="cellIs" dxfId="13" priority="38" stopIfTrue="1" operator="greaterThan">
      <formula>0</formula>
    </cfRule>
  </conditionalFormatting>
  <conditionalFormatting sqref="K45">
    <cfRule type="cellIs" dxfId="12" priority="36" stopIfTrue="1" operator="greaterThan">
      <formula>0.5</formula>
    </cfRule>
    <cfRule type="cellIs" dxfId="11" priority="37" stopIfTrue="1" operator="lessThan">
      <formula>-0.5</formula>
    </cfRule>
  </conditionalFormatting>
  <conditionalFormatting sqref="E39 E37">
    <cfRule type="expression" dxfId="10" priority="9" stopIfTrue="1">
      <formula>MOD(ROW(),2)=0</formula>
    </cfRule>
  </conditionalFormatting>
  <conditionalFormatting sqref="G39 G37">
    <cfRule type="expression" dxfId="9" priority="7" stopIfTrue="1">
      <formula>MOD(ROW(),2)=0</formula>
    </cfRule>
  </conditionalFormatting>
  <conditionalFormatting sqref="I39 I37">
    <cfRule type="expression" dxfId="8" priority="6" stopIfTrue="1">
      <formula>MOD(ROW(),2)=0</formula>
    </cfRule>
  </conditionalFormatting>
  <conditionalFormatting sqref="K39 K37">
    <cfRule type="expression" dxfId="7" priority="5" stopIfTrue="1">
      <formula>MOD(ROW(),2)=0</formula>
    </cfRule>
  </conditionalFormatting>
  <conditionalFormatting sqref="M39 M37">
    <cfRule type="expression" dxfId="6" priority="4" stopIfTrue="1">
      <formula>MOD(ROW(),2)=0</formula>
    </cfRule>
  </conditionalFormatting>
  <conditionalFormatting sqref="N39 N37">
    <cfRule type="expression" dxfId="5" priority="3" stopIfTrue="1">
      <formula>MOD(ROW(),2)=0</formula>
    </cfRule>
  </conditionalFormatting>
  <conditionalFormatting sqref="P39:Q39 P37:Q37">
    <cfRule type="expression" dxfId="4" priority="2" stopIfTrue="1">
      <formula>MOD(ROW(),2)=0</formula>
    </cfRule>
  </conditionalFormatting>
  <conditionalFormatting sqref="R39 R37">
    <cfRule type="expression" dxfId="3" priority="1" stopIfTrue="1">
      <formula>MOD(ROW(),2)=0</formula>
    </cfRule>
  </conditionalFormatting>
  <pageMargins left="0" right="0" top="0.25" bottom="0.25" header="0" footer="0"/>
  <pageSetup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4" activePane="bottomRight" state="frozen"/>
      <selection pane="topRight" activeCell="B1" sqref="B1"/>
      <selection pane="bottomLeft" activeCell="A6" sqref="A6"/>
      <selection pane="bottomRight" activeCell="H34" sqref="H34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66" t="s">
        <v>87</v>
      </c>
      <c r="C1" s="366"/>
      <c r="D1" s="366"/>
      <c r="E1" s="366"/>
      <c r="F1" s="366"/>
      <c r="G1" s="366"/>
      <c r="H1" s="43"/>
      <c r="I1" s="43"/>
      <c r="J1" s="43"/>
      <c r="K1" s="388" t="s">
        <v>124</v>
      </c>
      <c r="L1" s="388"/>
      <c r="M1" s="388"/>
      <c r="N1" s="43"/>
      <c r="O1" s="389"/>
      <c r="P1" s="390"/>
    </row>
    <row r="2" spans="1:21" ht="0.6" hidden="1" customHeight="1" thickBot="1" x14ac:dyDescent="0.25">
      <c r="A2" s="378" t="s">
        <v>24</v>
      </c>
      <c r="B2" s="381" t="s">
        <v>42</v>
      </c>
      <c r="C2" s="382"/>
      <c r="D2" s="382"/>
      <c r="E2" s="382"/>
      <c r="F2" s="382"/>
      <c r="G2" s="383"/>
      <c r="H2" s="391"/>
      <c r="I2" s="391"/>
      <c r="J2" s="391"/>
      <c r="K2" s="391"/>
      <c r="L2" s="391"/>
      <c r="M2" s="391"/>
      <c r="N2" s="391"/>
      <c r="O2" s="391"/>
      <c r="P2" s="392"/>
      <c r="Q2" s="24"/>
    </row>
    <row r="3" spans="1:21" ht="15" customHeight="1" thickTop="1" thickBot="1" x14ac:dyDescent="0.25">
      <c r="A3" s="379"/>
      <c r="B3" s="384" t="s">
        <v>82</v>
      </c>
      <c r="C3" s="386" t="s">
        <v>83</v>
      </c>
      <c r="D3" s="386" t="s">
        <v>43</v>
      </c>
      <c r="E3" s="386" t="s">
        <v>44</v>
      </c>
      <c r="F3" s="393" t="s">
        <v>103</v>
      </c>
      <c r="G3" s="354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6" t="s">
        <v>92</v>
      </c>
      <c r="N3" s="397"/>
      <c r="O3" s="397"/>
      <c r="P3" s="397"/>
      <c r="Q3" s="398"/>
    </row>
    <row r="4" spans="1:21" ht="27" customHeight="1" x14ac:dyDescent="0.2">
      <c r="A4" s="380"/>
      <c r="B4" s="385"/>
      <c r="C4" s="387"/>
      <c r="D4" s="387"/>
      <c r="E4" s="387"/>
      <c r="F4" s="394"/>
      <c r="G4" s="395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4</v>
      </c>
      <c r="C5" s="37">
        <v>24</v>
      </c>
      <c r="D5" s="37">
        <v>94</v>
      </c>
      <c r="E5" s="273">
        <v>0.48</v>
      </c>
      <c r="F5" s="159">
        <v>111</v>
      </c>
      <c r="G5" s="38">
        <v>1</v>
      </c>
      <c r="H5" s="299">
        <f>'[1]1'!$E$42</f>
        <v>42</v>
      </c>
      <c r="I5" s="300">
        <f>'[1]1'!$B$33*12.92/2</f>
        <v>1627.92</v>
      </c>
      <c r="J5" s="299">
        <f>'[1]1'!$B$42</f>
        <v>280</v>
      </c>
      <c r="K5" s="300">
        <f>'[1]1'!$F$33</f>
        <v>427.50000000000006</v>
      </c>
      <c r="L5" s="301">
        <f>'[1]1'!$H$42</f>
        <v>28</v>
      </c>
      <c r="M5" s="311">
        <f>'[1]1'!$C$34</f>
        <v>37.828341977555127</v>
      </c>
      <c r="N5" s="306">
        <f>'[1]1'!$F$34</f>
        <v>9.9339133344419981</v>
      </c>
      <c r="O5" s="306">
        <f>'[1]1'!$F$43</f>
        <v>0.97596341531359965</v>
      </c>
      <c r="P5" s="306">
        <f>'[1]1'!$C$43</f>
        <v>6.5064227687573304</v>
      </c>
      <c r="Q5" s="309">
        <f>'[1]1'!$H$43</f>
        <v>0.65064227687573306</v>
      </c>
    </row>
    <row r="6" spans="1:21" ht="14.65" customHeight="1" x14ac:dyDescent="0.2">
      <c r="A6" s="35">
        <v>2</v>
      </c>
      <c r="B6" s="36">
        <v>4</v>
      </c>
      <c r="C6" s="37">
        <v>24</v>
      </c>
      <c r="D6" s="37">
        <v>0</v>
      </c>
      <c r="E6" s="273">
        <v>0</v>
      </c>
      <c r="F6" s="159">
        <v>0</v>
      </c>
      <c r="G6" s="38">
        <v>0</v>
      </c>
      <c r="H6" s="299">
        <f>'[1]2'!$E$42</f>
        <v>47</v>
      </c>
      <c r="I6" s="300">
        <f>'[1]2'!$B$33*12.92/2</f>
        <v>1944.46</v>
      </c>
      <c r="J6" s="299">
        <f>'[1]2'!$B$42</f>
        <v>360</v>
      </c>
      <c r="K6" s="300">
        <f>'[1]2'!$F$33</f>
        <v>709.65000000000009</v>
      </c>
      <c r="L6" s="301">
        <f>'[1]2'!$H$42</f>
        <v>0</v>
      </c>
      <c r="M6" s="311">
        <f>'[1]2'!$C$34</f>
        <v>36.890614091007379</v>
      </c>
      <c r="N6" s="306">
        <f>'[1]2'!$F$34</f>
        <v>13.463596211638908</v>
      </c>
      <c r="O6" s="306">
        <f>'[1]2'!$F$43</f>
        <v>0.89169170992324187</v>
      </c>
      <c r="P6" s="306">
        <f>'[1]2'!$C$43</f>
        <v>6.829979054731214</v>
      </c>
      <c r="Q6" s="309">
        <f>'[1]2'!$H$43</f>
        <v>0</v>
      </c>
    </row>
    <row r="7" spans="1:21" ht="14.65" customHeight="1" x14ac:dyDescent="0.2">
      <c r="A7" s="35">
        <v>3</v>
      </c>
      <c r="B7" s="36">
        <v>5</v>
      </c>
      <c r="C7" s="37">
        <v>24</v>
      </c>
      <c r="D7" s="37">
        <v>129</v>
      </c>
      <c r="E7" s="273">
        <v>0.15</v>
      </c>
      <c r="F7" s="159">
        <v>132</v>
      </c>
      <c r="G7" s="38">
        <v>1</v>
      </c>
      <c r="H7" s="299">
        <f>'[1]3'!$E$42</f>
        <v>58</v>
      </c>
      <c r="I7" s="300">
        <f>'[1]3'!$B$33*12.92/2</f>
        <v>1892.78</v>
      </c>
      <c r="J7" s="299">
        <f>'[1]3'!$B$42</f>
        <v>360</v>
      </c>
      <c r="K7" s="300">
        <f>'[1]3'!F$33</f>
        <v>538.65000000000009</v>
      </c>
      <c r="L7" s="301">
        <f>'[1]3'!$H$42</f>
        <v>55</v>
      </c>
      <c r="M7" s="311">
        <f>'[1]3'!$C$34</f>
        <v>32.987214879271939</v>
      </c>
      <c r="N7" s="306">
        <f>'[1]3'!$F$34</f>
        <v>9.3875481010576163</v>
      </c>
      <c r="O7" s="306">
        <f>'[1]3'!$F$43</f>
        <v>1.0108192515758687</v>
      </c>
      <c r="P7" s="306">
        <f>'[1]3'!$C$43</f>
        <v>6.2740505270226334</v>
      </c>
      <c r="Q7" s="309">
        <f>'[1]3'!$H$43</f>
        <v>0.95853549718401332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133</v>
      </c>
      <c r="E8" s="273">
        <v>0.96</v>
      </c>
      <c r="F8" s="159">
        <v>162</v>
      </c>
      <c r="G8" s="38">
        <v>1</v>
      </c>
      <c r="H8" s="299">
        <f>'[1]4'!$E$42</f>
        <v>44</v>
      </c>
      <c r="I8" s="300">
        <f>'[1]4'!$B$33*12.92/2</f>
        <v>1673.14</v>
      </c>
      <c r="J8" s="299">
        <f>'[1]4'!$B$42</f>
        <v>320</v>
      </c>
      <c r="K8" s="300">
        <f>'[1]4'!$F$33</f>
        <v>410.40000000000003</v>
      </c>
      <c r="L8" s="301">
        <f>'[1]4'!$H$42</f>
        <v>0</v>
      </c>
      <c r="M8" s="311">
        <f>'[1]4'!$C$34</f>
        <v>37.639081980182127</v>
      </c>
      <c r="N8" s="306">
        <f>'[1]4'!$F$34</f>
        <v>9.2323889481255286</v>
      </c>
      <c r="O8" s="306">
        <f>'[1]4'!$F$43</f>
        <v>0.98982727514016366</v>
      </c>
      <c r="P8" s="306">
        <f>'[1]4'!$C$43</f>
        <v>7.1987438192011908</v>
      </c>
      <c r="Q8" s="309">
        <f>'[1]4'!$H$43</f>
        <v>0</v>
      </c>
    </row>
    <row r="9" spans="1:21" ht="14.65" customHeight="1" x14ac:dyDescent="0.2">
      <c r="A9" s="35">
        <v>5</v>
      </c>
      <c r="B9" s="36">
        <v>4</v>
      </c>
      <c r="C9" s="37">
        <v>24</v>
      </c>
      <c r="D9" s="37">
        <v>121</v>
      </c>
      <c r="E9" s="273">
        <v>0.51</v>
      </c>
      <c r="F9" s="159">
        <v>121</v>
      </c>
      <c r="G9" s="38">
        <v>1</v>
      </c>
      <c r="H9" s="299">
        <f>'[1]5'!$E$42</f>
        <v>51</v>
      </c>
      <c r="I9" s="300">
        <f>'[1]5'!$B$33*12.92/2</f>
        <v>1879.86</v>
      </c>
      <c r="J9" s="299">
        <f>'[1]5'!$B$42</f>
        <v>220</v>
      </c>
      <c r="K9" s="300">
        <f>'[1]5'!$F$33</f>
        <v>427.50000000000006</v>
      </c>
      <c r="L9" s="301">
        <f>'[1]5'!$H$42</f>
        <v>55</v>
      </c>
      <c r="M9" s="311">
        <f>'[1]5'!$C$34</f>
        <v>36.414035169287466</v>
      </c>
      <c r="N9" s="306">
        <f>'[1]5'!$F$34</f>
        <v>8.2809358329186189</v>
      </c>
      <c r="O9" s="306">
        <f>'[1]5'!$F$43</f>
        <v>0.98790111690958948</v>
      </c>
      <c r="P9" s="306">
        <f>'[1]5'!$C$43</f>
        <v>4.2615342298060721</v>
      </c>
      <c r="Q9" s="309">
        <f>'[1]5'!$H$43</f>
        <v>1.065383557451518</v>
      </c>
    </row>
    <row r="10" spans="1:21" ht="14.65" customHeight="1" x14ac:dyDescent="0.2">
      <c r="A10" s="35">
        <v>6</v>
      </c>
      <c r="B10" s="36">
        <v>4</v>
      </c>
      <c r="C10" s="37">
        <v>21</v>
      </c>
      <c r="D10" s="37">
        <v>0</v>
      </c>
      <c r="E10" s="273">
        <v>2.0299999999999998</v>
      </c>
      <c r="F10" s="159">
        <v>152</v>
      </c>
      <c r="G10" s="38">
        <v>1</v>
      </c>
      <c r="H10" s="299">
        <f>'[1]6'!$E$42</f>
        <v>52</v>
      </c>
      <c r="I10" s="300">
        <f>'[1]6'!$B$33*12.92/2</f>
        <v>1860.48</v>
      </c>
      <c r="J10" s="299">
        <f>'[1]6'!$B$42</f>
        <v>320</v>
      </c>
      <c r="K10" s="300">
        <f>'[1]6'!$F$33</f>
        <v>495.90000000000003</v>
      </c>
      <c r="L10" s="301">
        <f>'[1]6'!$H$42</f>
        <v>40</v>
      </c>
      <c r="M10" s="311">
        <f>'[1]6'!$C$34</f>
        <v>35.297331754850909</v>
      </c>
      <c r="N10" s="306">
        <f>'[1]6'!$F$34</f>
        <v>9.4082961478922478</v>
      </c>
      <c r="O10" s="306">
        <f>'[1]6'!$F$43</f>
        <v>0.98655253012784194</v>
      </c>
      <c r="P10" s="306">
        <f>'[1]6'!$C$43</f>
        <v>6.0710924930944126</v>
      </c>
      <c r="Q10" s="309">
        <f>'[1]6'!$H$43</f>
        <v>0.75888656163680157</v>
      </c>
    </row>
    <row r="11" spans="1:21" ht="14.65" customHeight="1" x14ac:dyDescent="0.2">
      <c r="A11" s="35">
        <v>7</v>
      </c>
      <c r="B11" s="36">
        <v>4</v>
      </c>
      <c r="C11" s="37">
        <v>24</v>
      </c>
      <c r="D11" s="37">
        <v>0</v>
      </c>
      <c r="E11" s="273">
        <v>0</v>
      </c>
      <c r="F11" s="159">
        <v>0</v>
      </c>
      <c r="G11" s="38">
        <v>0</v>
      </c>
      <c r="H11" s="299">
        <f>'[1]7'!$E$42</f>
        <v>50</v>
      </c>
      <c r="I11" s="300">
        <f>'[1]7'!$B$33*12.92/2</f>
        <v>1925.08</v>
      </c>
      <c r="J11" s="299">
        <f>'[1]7'!$B$42</f>
        <v>340</v>
      </c>
      <c r="K11" s="300">
        <f>'[1]7'!$F$33</f>
        <v>427.50000000000006</v>
      </c>
      <c r="L11" s="301">
        <f>'[1]7'!$H$42</f>
        <v>40</v>
      </c>
      <c r="M11" s="311">
        <f>'[1]7'!$C$34</f>
        <v>39.056673442972475</v>
      </c>
      <c r="N11" s="306">
        <f>'[1]7'!$F$34</f>
        <v>8.6732644341381846</v>
      </c>
      <c r="O11" s="306">
        <f>'[1]7'!$F$43</f>
        <v>1.0144168928816588</v>
      </c>
      <c r="P11" s="306">
        <f>'[1]7'!$C$43</f>
        <v>6.8980348715952795</v>
      </c>
      <c r="Q11" s="309">
        <f>'[1]7'!$H$43</f>
        <v>0.81153351430532705</v>
      </c>
    </row>
    <row r="12" spans="1:21" ht="14.65" customHeight="1" x14ac:dyDescent="0.2">
      <c r="A12" s="35">
        <v>8</v>
      </c>
      <c r="B12" s="36">
        <v>4</v>
      </c>
      <c r="C12" s="37">
        <v>24</v>
      </c>
      <c r="D12" s="37">
        <v>0</v>
      </c>
      <c r="E12" s="273">
        <v>0</v>
      </c>
      <c r="F12" s="159">
        <v>0</v>
      </c>
      <c r="G12" s="38">
        <v>0</v>
      </c>
      <c r="H12" s="299">
        <f>'[1]8'!$E$42</f>
        <v>47</v>
      </c>
      <c r="I12" s="300">
        <f>'[1]8'!$B$33*12.92/2</f>
        <v>1821.72</v>
      </c>
      <c r="J12" s="299">
        <f>'[1]8'!$B$42</f>
        <v>300</v>
      </c>
      <c r="K12" s="300">
        <f>'[1]8'!$F$33</f>
        <v>453.15000000000003</v>
      </c>
      <c r="L12" s="301">
        <f>'[1]8'!$H$42</f>
        <v>25</v>
      </c>
      <c r="M12" s="311">
        <f>'[1]8'!$C$34</f>
        <v>38.524101353824712</v>
      </c>
      <c r="N12" s="306">
        <f>'[1]8'!$F$34</f>
        <v>9.5828099425189759</v>
      </c>
      <c r="O12" s="306">
        <f>'[1]8'!$F$43</f>
        <v>0.99391386361776868</v>
      </c>
      <c r="P12" s="306">
        <f>'[1]8'!$C$43</f>
        <v>6.3441310443687362</v>
      </c>
      <c r="Q12" s="309">
        <f>'[1]8'!$H$43</f>
        <v>0.52867758703072798</v>
      </c>
    </row>
    <row r="13" spans="1:21" ht="14.65" customHeight="1" x14ac:dyDescent="0.2">
      <c r="A13" s="35">
        <v>9</v>
      </c>
      <c r="B13" s="36">
        <v>5</v>
      </c>
      <c r="C13" s="37">
        <v>20</v>
      </c>
      <c r="D13" s="37">
        <v>147</v>
      </c>
      <c r="E13" s="273">
        <v>0.88</v>
      </c>
      <c r="F13" s="159">
        <v>208</v>
      </c>
      <c r="G13" s="38">
        <v>2</v>
      </c>
      <c r="H13" s="299">
        <f>'[1]9'!$E$42</f>
        <v>43</v>
      </c>
      <c r="I13" s="300">
        <f>'[1]9'!$B$33*12.92/2</f>
        <v>1595.62</v>
      </c>
      <c r="J13" s="299">
        <f>'[1]9'!$B$42</f>
        <v>280</v>
      </c>
      <c r="K13" s="300">
        <f>'[1]9'!$F$33</f>
        <v>453.15000000000003</v>
      </c>
      <c r="L13" s="301">
        <f>'[1]9'!$H$42</f>
        <v>25</v>
      </c>
      <c r="M13" s="311">
        <f>'[1]9'!$C$34</f>
        <v>35.895186290005135</v>
      </c>
      <c r="N13" s="306">
        <f>'[1]9'!$F$34</f>
        <v>10.194096130228894</v>
      </c>
      <c r="O13" s="306">
        <f>'[1]9'!$F$43</f>
        <v>0.96733120070582024</v>
      </c>
      <c r="P13" s="306">
        <f>'[1]9'!$C$43</f>
        <v>6.2989008418053407</v>
      </c>
      <c r="Q13" s="309">
        <f>'[1]9'!$H$43</f>
        <v>0.56240186087547683</v>
      </c>
    </row>
    <row r="14" spans="1:21" ht="14.65" customHeight="1" x14ac:dyDescent="0.2">
      <c r="A14" s="35">
        <v>10</v>
      </c>
      <c r="B14" s="36">
        <v>4</v>
      </c>
      <c r="C14" s="37">
        <v>24</v>
      </c>
      <c r="D14" s="37">
        <v>105</v>
      </c>
      <c r="E14" s="273">
        <v>0.46</v>
      </c>
      <c r="F14" s="159">
        <v>105</v>
      </c>
      <c r="G14" s="38">
        <v>1</v>
      </c>
      <c r="H14" s="299">
        <f>'[1]10'!$E$42</f>
        <v>60</v>
      </c>
      <c r="I14" s="300">
        <f>'[1]10'!$B$33*12.92/2</f>
        <v>2021.98</v>
      </c>
      <c r="J14" s="299">
        <f>'[1]10'!$B$42</f>
        <v>380</v>
      </c>
      <c r="K14" s="300">
        <f>'[1]10'!$F$33</f>
        <v>513</v>
      </c>
      <c r="L14" s="301">
        <f>'[1]10'!$H$42</f>
        <v>56</v>
      </c>
      <c r="M14" s="311">
        <f>'[1]10'!$C$34</f>
        <v>36.845538766545367</v>
      </c>
      <c r="N14" s="306">
        <f>'[1]10'!$F$34</f>
        <v>9.3481445846337614</v>
      </c>
      <c r="O14" s="306">
        <f>'[1]10'!$F$43</f>
        <v>1.0933502438168141</v>
      </c>
      <c r="P14" s="306">
        <f>'[1]10'!$C$43</f>
        <v>6.9245515441731564</v>
      </c>
      <c r="Q14" s="309">
        <f>'[1]10'!$H$43</f>
        <v>1.02046022756236</v>
      </c>
    </row>
    <row r="15" spans="1:21" ht="14.65" customHeight="1" x14ac:dyDescent="0.2">
      <c r="A15" s="35">
        <v>11</v>
      </c>
      <c r="B15" s="36">
        <v>4</v>
      </c>
      <c r="C15" s="37">
        <v>24</v>
      </c>
      <c r="D15" s="37">
        <v>0</v>
      </c>
      <c r="E15" s="273">
        <v>0</v>
      </c>
      <c r="F15" s="159">
        <v>0</v>
      </c>
      <c r="G15" s="38">
        <v>0</v>
      </c>
      <c r="H15" s="299">
        <f>'[1]11'!$E$42</f>
        <v>48</v>
      </c>
      <c r="I15" s="300">
        <f>'[1]11'!$B$33*12.92/2</f>
        <v>1705.44</v>
      </c>
      <c r="J15" s="299">
        <f>'[1]11'!$B$42</f>
        <v>300</v>
      </c>
      <c r="K15" s="300">
        <f>'[1]11'!$F$33</f>
        <v>453.15000000000003</v>
      </c>
      <c r="L15" s="301">
        <f>'[1]11'!$H$42</f>
        <v>29</v>
      </c>
      <c r="M15" s="311">
        <f>'[1]11'!$C$34</f>
        <v>37.798374978391692</v>
      </c>
      <c r="N15" s="306">
        <f>'[1]11'!$F$34</f>
        <v>10.043351640314636</v>
      </c>
      <c r="O15" s="306">
        <f>'[1]11'!$F$43</f>
        <v>1.0638439340948969</v>
      </c>
      <c r="P15" s="306">
        <f>'[1]11'!$C$43</f>
        <v>6.6490245880931065</v>
      </c>
      <c r="Q15" s="309">
        <f>'[1]11'!$H$43</f>
        <v>0.64273904351566691</v>
      </c>
    </row>
    <row r="16" spans="1:21" ht="14.65" customHeight="1" x14ac:dyDescent="0.2">
      <c r="A16" s="35">
        <v>12</v>
      </c>
      <c r="B16" s="36">
        <v>4</v>
      </c>
      <c r="C16" s="37">
        <v>24</v>
      </c>
      <c r="D16" s="37">
        <v>116</v>
      </c>
      <c r="E16" s="273">
        <v>6</v>
      </c>
      <c r="F16" s="159">
        <v>121</v>
      </c>
      <c r="G16" s="38">
        <v>1</v>
      </c>
      <c r="H16" s="299">
        <f>'[1]12'!$E$42</f>
        <v>52</v>
      </c>
      <c r="I16" s="300">
        <f>'[1]12'!$B$33*12.92/2</f>
        <v>1912.16</v>
      </c>
      <c r="J16" s="299">
        <f>'[1]12'!$B$42</f>
        <v>340</v>
      </c>
      <c r="K16" s="300">
        <f>'[1]12'!$F$33</f>
        <v>513</v>
      </c>
      <c r="L16" s="301">
        <f>'[1]12'!$H$42</f>
        <v>23</v>
      </c>
      <c r="M16" s="311">
        <f>'[1]12'!$C$34</f>
        <v>38.212629896083136</v>
      </c>
      <c r="N16" s="306">
        <f>'[1]12'!$F$34</f>
        <v>10.251798561151078</v>
      </c>
      <c r="O16" s="306">
        <f>'[1]12'!$F$43</f>
        <v>1.0391686650679457</v>
      </c>
      <c r="P16" s="306">
        <f>'[1]12'!$C$43</f>
        <v>6.7945643485211837</v>
      </c>
      <c r="Q16" s="309">
        <f>'[1]12'!$H$43</f>
        <v>0.45963229416466828</v>
      </c>
    </row>
    <row r="17" spans="1:17" ht="14.65" customHeight="1" x14ac:dyDescent="0.2">
      <c r="A17" s="35">
        <v>13</v>
      </c>
      <c r="B17" s="36">
        <v>4</v>
      </c>
      <c r="C17" s="37">
        <v>24</v>
      </c>
      <c r="D17" s="37">
        <v>98</v>
      </c>
      <c r="E17" s="273">
        <v>2.91</v>
      </c>
      <c r="F17" s="159">
        <v>122</v>
      </c>
      <c r="G17" s="38">
        <v>1</v>
      </c>
      <c r="H17" s="299">
        <f>'[1]13'!$E$42</f>
        <v>50</v>
      </c>
      <c r="I17" s="300">
        <f>'[1]13'!$B$33*12.92/2</f>
        <v>1950.92</v>
      </c>
      <c r="J17" s="299">
        <f>'[1]13'!$B$42</f>
        <v>320</v>
      </c>
      <c r="K17" s="300">
        <f>'[1]13'!$F$33</f>
        <v>513</v>
      </c>
      <c r="L17" s="301">
        <f>'[1]13'!$H$42</f>
        <v>18</v>
      </c>
      <c r="M17" s="311">
        <f>'[1]13'!$C$34</f>
        <v>38.922339665715405</v>
      </c>
      <c r="N17" s="306">
        <f>'[1]13'!$F$34</f>
        <v>10.234740660053721</v>
      </c>
      <c r="O17" s="306">
        <f>'[1]13'!$F$43</f>
        <v>0.99753807602862765</v>
      </c>
      <c r="P17" s="306">
        <f>'[1]13'!$C$43</f>
        <v>6.3842436865832175</v>
      </c>
      <c r="Q17" s="309">
        <f>'[1]13'!$H$43</f>
        <v>0.35911370737030596</v>
      </c>
    </row>
    <row r="18" spans="1:17" ht="14.65" customHeight="1" x14ac:dyDescent="0.2">
      <c r="A18" s="35">
        <v>14</v>
      </c>
      <c r="B18" s="36">
        <v>5</v>
      </c>
      <c r="C18" s="37">
        <v>24</v>
      </c>
      <c r="D18" s="37">
        <v>109</v>
      </c>
      <c r="E18" s="273">
        <v>0.72</v>
      </c>
      <c r="F18" s="159">
        <v>243</v>
      </c>
      <c r="G18" s="38">
        <v>2</v>
      </c>
      <c r="H18" s="299">
        <f>'[1]14'!$E$42</f>
        <v>50</v>
      </c>
      <c r="I18" s="300">
        <f>'[1]14'!$B$33*12.92/2</f>
        <v>1938</v>
      </c>
      <c r="J18" s="299">
        <f>'[1]14'!$B$42</f>
        <v>340</v>
      </c>
      <c r="K18" s="300">
        <f>'[1]14'!$F$33</f>
        <v>470.25000000000006</v>
      </c>
      <c r="L18" s="301">
        <f>'[1]14'!$H$42</f>
        <v>9</v>
      </c>
      <c r="M18" s="311">
        <f>'[1]14'!$C$34</f>
        <v>38.729016786570746</v>
      </c>
      <c r="N18" s="306">
        <f>'[1]14'!$F$34</f>
        <v>9.3974820143884905</v>
      </c>
      <c r="O18" s="306">
        <f>'[1]14'!$F$43</f>
        <v>0.99920063948840931</v>
      </c>
      <c r="P18" s="306">
        <f>'[1]14'!$C$43</f>
        <v>6.7945643485211837</v>
      </c>
      <c r="Q18" s="309">
        <f>'[1]14'!$H$43</f>
        <v>0.17985611510791366</v>
      </c>
    </row>
    <row r="19" spans="1:17" ht="14.65" customHeight="1" x14ac:dyDescent="0.2">
      <c r="A19" s="35">
        <v>15</v>
      </c>
      <c r="B19" s="36">
        <v>4</v>
      </c>
      <c r="C19" s="37">
        <v>24</v>
      </c>
      <c r="D19" s="37">
        <v>0</v>
      </c>
      <c r="E19" s="273">
        <v>0</v>
      </c>
      <c r="F19" s="159">
        <v>0</v>
      </c>
      <c r="G19" s="38">
        <v>0</v>
      </c>
      <c r="H19" s="299">
        <f>'[1]15'!$E$42</f>
        <v>46</v>
      </c>
      <c r="I19" s="300">
        <f>'[1]15'!$B$33*12.92/2</f>
        <v>1757.12</v>
      </c>
      <c r="J19" s="299">
        <f>'[1]15'!$B$42</f>
        <v>300</v>
      </c>
      <c r="K19" s="300">
        <f>'[1]15'!$F$33</f>
        <v>453.15000000000003</v>
      </c>
      <c r="L19" s="301">
        <f>'[1]15'!$H$42</f>
        <v>30</v>
      </c>
      <c r="M19" s="311">
        <f>'[1]15'!$C$34</f>
        <v>38.516609016252282</v>
      </c>
      <c r="N19" s="306">
        <f>'[1]15'!$F$34</f>
        <v>9.9331869056835753</v>
      </c>
      <c r="O19" s="306">
        <f>'[1]15'!$F$43</f>
        <v>1.0083341005438475</v>
      </c>
      <c r="P19" s="306">
        <f>'[1]15'!$C$43</f>
        <v>6.5760919600685703</v>
      </c>
      <c r="Q19" s="309">
        <f>'[1]15'!$H$43</f>
        <v>0.65760919600685697</v>
      </c>
    </row>
    <row r="20" spans="1:17" ht="14.65" customHeight="1" x14ac:dyDescent="0.2">
      <c r="A20" s="35">
        <v>16</v>
      </c>
      <c r="B20" s="36">
        <v>5</v>
      </c>
      <c r="C20" s="37">
        <v>24</v>
      </c>
      <c r="D20" s="37">
        <v>0</v>
      </c>
      <c r="E20" s="273">
        <v>0</v>
      </c>
      <c r="F20" s="159">
        <v>0</v>
      </c>
      <c r="G20" s="38">
        <v>0</v>
      </c>
      <c r="H20" s="299">
        <f>'[1]16'!$E$42</f>
        <v>43</v>
      </c>
      <c r="I20" s="300">
        <f>'[1]16'!$B$33*12.92/2</f>
        <v>1640.84</v>
      </c>
      <c r="J20" s="299">
        <f>'[1]16'!$B$42</f>
        <v>280</v>
      </c>
      <c r="K20" s="300">
        <f>'[1]16'!$F$33</f>
        <v>470.25000000000006</v>
      </c>
      <c r="L20" s="301">
        <f>'[1]16'!$H$42</f>
        <v>25</v>
      </c>
      <c r="M20" s="311">
        <f>'[1]16'!$C$34</f>
        <v>37.762649765031156</v>
      </c>
      <c r="N20" s="306">
        <f>'[1]16'!$F$34</f>
        <v>10.822436101025028</v>
      </c>
      <c r="O20" s="306">
        <f>'[1]16'!$F$43</f>
        <v>0.98961138191191089</v>
      </c>
      <c r="P20" s="306">
        <f>'[1]16'!$C$43</f>
        <v>6.4439810915194196</v>
      </c>
      <c r="Q20" s="309">
        <f>'[1]16'!$H$43</f>
        <v>0.57535545459994819</v>
      </c>
    </row>
    <row r="21" spans="1:17" ht="14.65" customHeight="1" x14ac:dyDescent="0.2">
      <c r="A21" s="35">
        <v>17</v>
      </c>
      <c r="B21" s="36">
        <v>4</v>
      </c>
      <c r="C21" s="37">
        <v>24</v>
      </c>
      <c r="D21" s="37">
        <v>0</v>
      </c>
      <c r="E21" s="273">
        <v>0</v>
      </c>
      <c r="F21" s="159">
        <v>0</v>
      </c>
      <c r="G21" s="38">
        <v>0</v>
      </c>
      <c r="H21" s="299">
        <f>'[1]17'!$E$42</f>
        <v>50</v>
      </c>
      <c r="I21" s="300">
        <f>'[1]17'!$B$33*12.92/2</f>
        <v>1957.3799999999999</v>
      </c>
      <c r="J21" s="299">
        <f>'[1]17'!$B$42</f>
        <v>340</v>
      </c>
      <c r="K21" s="300">
        <f>'[1]17'!$F$33</f>
        <v>495.90000000000003</v>
      </c>
      <c r="L21" s="301">
        <f>'[1]17'!$H$42</f>
        <v>31</v>
      </c>
      <c r="M21" s="311">
        <f>'[1]17'!$C$34</f>
        <v>38.665212805046117</v>
      </c>
      <c r="N21" s="306">
        <f>'[1]17'!$F$34</f>
        <v>9.7957877520064436</v>
      </c>
      <c r="O21" s="306">
        <f>'[1]17'!$F$43</f>
        <v>0.98767773260803016</v>
      </c>
      <c r="P21" s="306">
        <f>'[1]17'!$C$43</f>
        <v>6.7162085817346053</v>
      </c>
      <c r="Q21" s="309">
        <f>'[1]17'!$H$43</f>
        <v>0.61236019421697874</v>
      </c>
    </row>
    <row r="22" spans="1:17" ht="14.65" customHeight="1" x14ac:dyDescent="0.2">
      <c r="A22" s="35">
        <v>18</v>
      </c>
      <c r="B22" s="36">
        <v>4</v>
      </c>
      <c r="C22" s="37">
        <v>24</v>
      </c>
      <c r="D22" s="37">
        <v>115</v>
      </c>
      <c r="E22" s="273">
        <v>0.72</v>
      </c>
      <c r="F22" s="159">
        <v>121</v>
      </c>
      <c r="G22" s="38">
        <v>1</v>
      </c>
      <c r="H22" s="299">
        <f>'[1]18'!$E$42</f>
        <v>50</v>
      </c>
      <c r="I22" s="300">
        <f>'[1]18'!$B$33*12.92/2</f>
        <v>1899.24</v>
      </c>
      <c r="J22" s="299">
        <f>'[1]18'!$B$42</f>
        <v>200</v>
      </c>
      <c r="K22" s="300">
        <f>'[1]18'!$F$33</f>
        <v>470.25000000000006</v>
      </c>
      <c r="L22" s="301">
        <f>'[1]18'!$H$42</f>
        <v>16</v>
      </c>
      <c r="M22" s="311">
        <f>'[1]18'!$C$34</f>
        <v>38.145162262142641</v>
      </c>
      <c r="N22" s="306">
        <f>'[1]18'!$F$34</f>
        <v>9.4447055420971431</v>
      </c>
      <c r="O22" s="306">
        <f>'[1]18'!$F$43</f>
        <v>1.0042217482293612</v>
      </c>
      <c r="P22" s="306">
        <f>'[1]18'!$C$43</f>
        <v>4.0168869929174447</v>
      </c>
      <c r="Q22" s="309">
        <f>'[1]18'!$H$43</f>
        <v>0.32135095943339559</v>
      </c>
    </row>
    <row r="23" spans="1:17" ht="14.65" customHeight="1" x14ac:dyDescent="0.2">
      <c r="A23" s="35">
        <v>19</v>
      </c>
      <c r="B23" s="36">
        <v>4</v>
      </c>
      <c r="C23" s="37">
        <v>24</v>
      </c>
      <c r="D23" s="37">
        <v>0</v>
      </c>
      <c r="E23" s="273">
        <v>0</v>
      </c>
      <c r="F23" s="159">
        <v>0</v>
      </c>
      <c r="G23" s="38">
        <v>0</v>
      </c>
      <c r="H23" s="299">
        <f>'[1]19'!$E$42</f>
        <v>47</v>
      </c>
      <c r="I23" s="300">
        <f>'[1]19'!$B$33*12.92/2</f>
        <v>1808.8</v>
      </c>
      <c r="J23" s="299">
        <f>'[1]19'!$B$42</f>
        <v>320</v>
      </c>
      <c r="K23" s="300">
        <f>'[1]19'!$F$33</f>
        <v>470.25000000000006</v>
      </c>
      <c r="L23" s="301">
        <f>'[1]19'!$H$42</f>
        <v>52</v>
      </c>
      <c r="M23" s="311">
        <f>'[1]19'!$C$34</f>
        <v>38.659981106020261</v>
      </c>
      <c r="N23" s="306">
        <f>'[1]19'!$F$34</f>
        <v>10.050782903088251</v>
      </c>
      <c r="O23" s="306">
        <f>'[1]19'!$F$43</f>
        <v>1.0045439584160507</v>
      </c>
      <c r="P23" s="306">
        <f>'[1]19'!$C$43</f>
        <v>6.839448227513536</v>
      </c>
      <c r="Q23" s="309">
        <f>'[1]19'!$H$43</f>
        <v>1.1114103369709496</v>
      </c>
    </row>
    <row r="24" spans="1:17" ht="14.65" customHeight="1" x14ac:dyDescent="0.2">
      <c r="A24" s="35">
        <v>20</v>
      </c>
      <c r="B24" s="36">
        <v>4</v>
      </c>
      <c r="C24" s="37">
        <v>24</v>
      </c>
      <c r="D24" s="37">
        <v>164</v>
      </c>
      <c r="E24" s="273">
        <v>0.69</v>
      </c>
      <c r="F24" s="159">
        <v>139</v>
      </c>
      <c r="G24" s="38">
        <v>1</v>
      </c>
      <c r="H24" s="299">
        <f>'[1]20'!$E$42</f>
        <v>42</v>
      </c>
      <c r="I24" s="300">
        <f>'[1]20'!$B$33*12.92/2</f>
        <v>1569.78</v>
      </c>
      <c r="J24" s="299">
        <f>'[1]20'!$B$42</f>
        <v>280</v>
      </c>
      <c r="K24" s="300">
        <f>'[1]20'!$F$33</f>
        <v>427.50000000000006</v>
      </c>
      <c r="L24" s="301">
        <f>'[1]20'!$H$42</f>
        <v>0</v>
      </c>
      <c r="M24" s="311">
        <f>'[1]20'!$C$34</f>
        <v>37.494625813290327</v>
      </c>
      <c r="N24" s="306">
        <f>'[1]20'!$F$34</f>
        <v>10.210954742181464</v>
      </c>
      <c r="O24" s="306">
        <f>'[1]20'!$F$43</f>
        <v>1.0031815185301085</v>
      </c>
      <c r="P24" s="306">
        <f>'[1]20'!$C$43</f>
        <v>6.6878767902007228</v>
      </c>
      <c r="Q24" s="309">
        <f>'[1]20'!$H$43</f>
        <v>0</v>
      </c>
    </row>
    <row r="25" spans="1:17" ht="14.65" customHeight="1" x14ac:dyDescent="0.2">
      <c r="A25" s="35">
        <v>21</v>
      </c>
      <c r="B25" s="36">
        <v>4</v>
      </c>
      <c r="C25" s="37">
        <v>24</v>
      </c>
      <c r="D25" s="37">
        <v>163</v>
      </c>
      <c r="E25" s="273">
        <v>0.51</v>
      </c>
      <c r="F25" s="159">
        <v>134</v>
      </c>
      <c r="G25" s="38">
        <v>1</v>
      </c>
      <c r="H25" s="299">
        <f>'[1]21'!$E$42</f>
        <v>48</v>
      </c>
      <c r="I25" s="300">
        <f>'[1]21'!$B$33*12.92/2</f>
        <v>1763.58</v>
      </c>
      <c r="J25" s="299">
        <f>'[1]21'!$B$42</f>
        <v>310</v>
      </c>
      <c r="K25" s="300">
        <f>'[1]21'!$F$33</f>
        <v>495.90000000000003</v>
      </c>
      <c r="L25" s="301">
        <f>'[1]21'!$H$42</f>
        <v>16</v>
      </c>
      <c r="M25" s="311">
        <f>'[1]21'!$C$34</f>
        <v>38.377573803037691</v>
      </c>
      <c r="N25" s="306">
        <f>'[1]21'!$F$34</f>
        <v>10.791366906477956</v>
      </c>
      <c r="O25" s="306">
        <f>'[1]21'!$F$43</f>
        <v>1.0445364216796569</v>
      </c>
      <c r="P25" s="306">
        <f>'[1]21'!$C$43</f>
        <v>6.7459643900144508</v>
      </c>
      <c r="Q25" s="309">
        <f>'[1]21'!$H$43</f>
        <v>0.34817880722655231</v>
      </c>
    </row>
    <row r="26" spans="1:17" ht="14.65" customHeight="1" x14ac:dyDescent="0.2">
      <c r="A26" s="35">
        <v>22</v>
      </c>
      <c r="B26" s="36">
        <v>4</v>
      </c>
      <c r="C26" s="37">
        <v>24</v>
      </c>
      <c r="D26" s="37">
        <v>131</v>
      </c>
      <c r="E26" s="273">
        <v>0.48</v>
      </c>
      <c r="F26" s="159">
        <v>128</v>
      </c>
      <c r="G26" s="38">
        <v>1</v>
      </c>
      <c r="H26" s="299">
        <f>'[1]22'!$E$42</f>
        <v>53</v>
      </c>
      <c r="I26" s="300">
        <f>'[1]22'!$B$33*12.92/2</f>
        <v>1925.08</v>
      </c>
      <c r="J26" s="299">
        <f>'[1]22'!$B$42</f>
        <v>390</v>
      </c>
      <c r="K26" s="300">
        <f>'[1]22'!$F$33</f>
        <v>453.15000000000003</v>
      </c>
      <c r="L26" s="301">
        <f>'[1]22'!$H$42</f>
        <v>39</v>
      </c>
      <c r="M26" s="311">
        <f>'[1]22'!$C$34</f>
        <v>38.470823341326941</v>
      </c>
      <c r="N26" s="306">
        <f>'[1]22'!$F$34</f>
        <v>9.0557553956834536</v>
      </c>
      <c r="O26" s="306">
        <f>'[1]22'!$F$43</f>
        <v>1.0591526778577138</v>
      </c>
      <c r="P26" s="306">
        <f>'[1]22'!$C$43</f>
        <v>7.7937649880095927</v>
      </c>
      <c r="Q26" s="309">
        <f>'[1]22'!$H$43</f>
        <v>0.77937649880095927</v>
      </c>
    </row>
    <row r="27" spans="1:17" ht="14.65" customHeight="1" x14ac:dyDescent="0.2">
      <c r="A27" s="35">
        <v>23</v>
      </c>
      <c r="B27" s="36">
        <v>4</v>
      </c>
      <c r="C27" s="37">
        <v>24</v>
      </c>
      <c r="D27" s="37">
        <v>124</v>
      </c>
      <c r="E27" s="273">
        <v>3.47</v>
      </c>
      <c r="F27" s="159">
        <v>113</v>
      </c>
      <c r="G27" s="38">
        <v>1</v>
      </c>
      <c r="H27" s="299">
        <f>'[1]23'!$E$42</f>
        <v>50</v>
      </c>
      <c r="I27" s="300">
        <f>'[1]23'!$B$33*12.92/2</f>
        <v>1808.8</v>
      </c>
      <c r="J27" s="299">
        <f>'[1]23'!$B$42</f>
        <v>320</v>
      </c>
      <c r="K27" s="300">
        <f>'[1]23'!$F$33</f>
        <v>470.25000000000006</v>
      </c>
      <c r="L27" s="301">
        <f>'[1]23'!$H$42</f>
        <v>11</v>
      </c>
      <c r="M27" s="311">
        <f>'[1]23'!$C$34</f>
        <v>38.522645471537643</v>
      </c>
      <c r="N27" s="306">
        <f>'[1]23'!$F$34</f>
        <v>10.015078523325176</v>
      </c>
      <c r="O27" s="306">
        <f>'[1]23'!$F$43</f>
        <v>1.0648674665949149</v>
      </c>
      <c r="P27" s="306">
        <f>'[1]23'!$C$43</f>
        <v>6.8151517862074558</v>
      </c>
      <c r="Q27" s="309">
        <f>'[1]23'!$H$43</f>
        <v>0.23427084265088127</v>
      </c>
    </row>
    <row r="28" spans="1:17" ht="14.65" customHeight="1" x14ac:dyDescent="0.2">
      <c r="A28" s="35">
        <v>24</v>
      </c>
      <c r="B28" s="36">
        <v>4</v>
      </c>
      <c r="C28" s="37">
        <v>24</v>
      </c>
      <c r="D28" s="37">
        <v>95</v>
      </c>
      <c r="E28" s="273">
        <v>0.96</v>
      </c>
      <c r="F28" s="159">
        <v>108</v>
      </c>
      <c r="G28" s="38">
        <v>1</v>
      </c>
      <c r="H28" s="299">
        <f>'[1]24'!$E$42</f>
        <v>44</v>
      </c>
      <c r="I28" s="300">
        <f>'[1]24'!$B$33*12.92/2</f>
        <v>1576.24</v>
      </c>
      <c r="J28" s="299">
        <f>'[1]24'!$B$42</f>
        <v>300</v>
      </c>
      <c r="K28" s="300">
        <f>'[1]24'!$F$33</f>
        <v>453.15000000000003</v>
      </c>
      <c r="L28" s="301">
        <f>'[1]24'!$H$42</f>
        <v>28</v>
      </c>
      <c r="M28" s="311">
        <f>'[1]24'!$C$34</f>
        <v>38.181333720896454</v>
      </c>
      <c r="N28" s="306">
        <f>'[1]24'!$F$34</f>
        <v>10.976673206887423</v>
      </c>
      <c r="O28" s="306">
        <f>'[1]24'!$F$43</f>
        <v>1.0658140154541467</v>
      </c>
      <c r="P28" s="306">
        <f>'[1]24'!$C$43</f>
        <v>7.266913741732818</v>
      </c>
      <c r="Q28" s="309">
        <f>'[1]24'!$H$43</f>
        <v>0.67824528256172967</v>
      </c>
    </row>
    <row r="29" spans="1:17" ht="14.65" customHeight="1" x14ac:dyDescent="0.2">
      <c r="A29" s="35">
        <v>25</v>
      </c>
      <c r="B29" s="36">
        <v>4</v>
      </c>
      <c r="C29" s="37">
        <v>24</v>
      </c>
      <c r="D29" s="37">
        <v>104</v>
      </c>
      <c r="E29" s="273">
        <v>0.51</v>
      </c>
      <c r="F29" s="159">
        <v>128</v>
      </c>
      <c r="G29" s="38">
        <v>1</v>
      </c>
      <c r="H29" s="299">
        <f>'[1]25'!$E$42</f>
        <v>45</v>
      </c>
      <c r="I29" s="300">
        <f>'[1]25'!$B$33*12.92/2</f>
        <v>1550.4</v>
      </c>
      <c r="J29" s="299">
        <f>'[1]25'!$B$42</f>
        <v>320</v>
      </c>
      <c r="K29" s="300">
        <f>'[1]25'!$F$33</f>
        <v>410.40000000000003</v>
      </c>
      <c r="L29" s="301">
        <f>'[1]25'!$H$42</f>
        <v>0</v>
      </c>
      <c r="M29" s="311">
        <f>'[1]25'!$C$34</f>
        <v>37.404281805962199</v>
      </c>
      <c r="N29" s="306">
        <f>'[1]25'!$F$34</f>
        <v>9.9011334192252871</v>
      </c>
      <c r="O29" s="306">
        <f>'[1]25'!$F$43</f>
        <v>1.085650594213299</v>
      </c>
      <c r="P29" s="306">
        <f>'[1]25'!$C$43</f>
        <v>7.7201820032945712</v>
      </c>
      <c r="Q29" s="309">
        <f>'[1]25'!$H$43</f>
        <v>0</v>
      </c>
    </row>
    <row r="30" spans="1:17" ht="14.65" customHeight="1" x14ac:dyDescent="0.2">
      <c r="A30" s="35">
        <v>26</v>
      </c>
      <c r="B30" s="36">
        <v>4</v>
      </c>
      <c r="C30" s="37">
        <v>24</v>
      </c>
      <c r="D30" s="37">
        <v>0</v>
      </c>
      <c r="E30" s="273">
        <v>0</v>
      </c>
      <c r="F30" s="159">
        <v>0</v>
      </c>
      <c r="G30" s="38">
        <v>0</v>
      </c>
      <c r="H30" s="299">
        <f>'[1]26'!$E$42</f>
        <v>44</v>
      </c>
      <c r="I30" s="300">
        <f>'[1]26'!$B$33*12.92/2</f>
        <v>1576.24</v>
      </c>
      <c r="J30" s="299">
        <f>'[1]26'!$B$42</f>
        <v>280</v>
      </c>
      <c r="K30" s="300">
        <f>'[1]26'!$F$33</f>
        <v>384.75000000000006</v>
      </c>
      <c r="L30" s="301">
        <f>'[1]26'!$H$42</f>
        <v>54</v>
      </c>
      <c r="M30" s="311">
        <f>'[1]26'!$C$34</f>
        <v>38.027686502700391</v>
      </c>
      <c r="N30" s="306">
        <f>'[1]26'!$F$34</f>
        <v>9.2823125805169138</v>
      </c>
      <c r="O30" s="306">
        <f>'[1]26'!$F$43</f>
        <v>1.0615250254522264</v>
      </c>
      <c r="P30" s="306">
        <f>'[1]26'!$C$43</f>
        <v>6.7551592528778039</v>
      </c>
      <c r="Q30" s="309">
        <f>'[1]26'!$H$43</f>
        <v>1.3027807130550051</v>
      </c>
    </row>
    <row r="31" spans="1:17" ht="14.65" customHeight="1" x14ac:dyDescent="0.2">
      <c r="A31" s="35">
        <v>27</v>
      </c>
      <c r="B31" s="36">
        <v>4</v>
      </c>
      <c r="C31" s="37">
        <v>24</v>
      </c>
      <c r="D31" s="37">
        <v>131</v>
      </c>
      <c r="E31" s="273">
        <v>1.47</v>
      </c>
      <c r="F31" s="159">
        <v>111</v>
      </c>
      <c r="G31" s="38">
        <v>1</v>
      </c>
      <c r="H31" s="299">
        <f>'[1]27'!$E$42</f>
        <v>42</v>
      </c>
      <c r="I31" s="300">
        <f>'[1]27'!$B$33*12.92/2</f>
        <v>1589.16</v>
      </c>
      <c r="J31" s="299">
        <f>'[1]27'!$B$42</f>
        <v>290</v>
      </c>
      <c r="K31" s="300">
        <f>'[1]27'!$F$33</f>
        <v>453.15000000000003</v>
      </c>
      <c r="L31" s="301">
        <f>'[1]27'!$H$42</f>
        <v>20</v>
      </c>
      <c r="M31" s="311">
        <f>'[1]27'!$C$34</f>
        <v>38.262402126494933</v>
      </c>
      <c r="N31" s="306">
        <f>'[1]27'!$F$34</f>
        <v>10.910548669499095</v>
      </c>
      <c r="O31" s="306">
        <f>'[1]27'!$F$43</f>
        <v>1.0112392014100451</v>
      </c>
      <c r="P31" s="306">
        <f>'[1]27'!$C$43</f>
        <v>6.9823659144979304</v>
      </c>
      <c r="Q31" s="309">
        <f>'[1]27'!$H$43</f>
        <v>0.48154247686192625</v>
      </c>
    </row>
    <row r="32" spans="1:17" ht="14.65" customHeight="1" x14ac:dyDescent="0.2">
      <c r="A32" s="35">
        <v>28</v>
      </c>
      <c r="B32" s="36">
        <v>4</v>
      </c>
      <c r="C32" s="37">
        <v>24</v>
      </c>
      <c r="D32" s="37">
        <v>0</v>
      </c>
      <c r="E32" s="273">
        <v>0</v>
      </c>
      <c r="F32" s="159">
        <v>0</v>
      </c>
      <c r="G32" s="38">
        <v>0</v>
      </c>
      <c r="H32" s="299">
        <f>'[1]28'!$E$42</f>
        <v>42</v>
      </c>
      <c r="I32" s="300">
        <f>'[1]28'!$B$33*12.92/2</f>
        <v>1563.32</v>
      </c>
      <c r="J32" s="299">
        <f>'[1]28'!$B$42</f>
        <v>310</v>
      </c>
      <c r="K32" s="300">
        <f>'[1]28'!$F$33</f>
        <v>367.65000000000003</v>
      </c>
      <c r="L32" s="301">
        <f>'[1]28'!$H$42</f>
        <v>8</v>
      </c>
      <c r="M32" s="311">
        <f>'[1]28'!$C$34</f>
        <v>37.118503217233545</v>
      </c>
      <c r="N32" s="306">
        <f>'[1]28'!$F$34</f>
        <v>8.7292542203873271</v>
      </c>
      <c r="O32" s="306">
        <f>'[1]28'!$F$43</f>
        <v>0.99722202436085305</v>
      </c>
      <c r="P32" s="306">
        <f>'[1]28'!$C$43</f>
        <v>7.3604482750443925</v>
      </c>
      <c r="Q32" s="309">
        <f>'[1]28'!$H$43</f>
        <v>0.18994705225921013</v>
      </c>
    </row>
    <row r="33" spans="1:19" ht="14.65" customHeight="1" x14ac:dyDescent="0.2">
      <c r="A33" s="35">
        <v>29</v>
      </c>
      <c r="B33" s="36">
        <v>4</v>
      </c>
      <c r="C33" s="37">
        <v>24</v>
      </c>
      <c r="D33" s="37">
        <v>126</v>
      </c>
      <c r="E33" s="273">
        <v>0.67</v>
      </c>
      <c r="F33" s="159">
        <v>118</v>
      </c>
      <c r="G33" s="38">
        <v>1</v>
      </c>
      <c r="H33" s="299">
        <f>'[1]29'!$E$42</f>
        <v>47</v>
      </c>
      <c r="I33" s="300">
        <f>'[1]29'!$B$33*12.92/2</f>
        <v>1795.8799999999999</v>
      </c>
      <c r="J33" s="299">
        <f>'[1]29'!$B$42</f>
        <v>330</v>
      </c>
      <c r="K33" s="300">
        <f>'[1]29'!$F$33</f>
        <v>453.15000000000003</v>
      </c>
      <c r="L33" s="301">
        <f>'[1]29'!$H$42</f>
        <v>31</v>
      </c>
      <c r="M33" s="311">
        <f>'[1]29'!$C$34</f>
        <v>38.179669030712169</v>
      </c>
      <c r="N33" s="306">
        <f>'[1]29'!$F$34</f>
        <v>9.6337823358282417</v>
      </c>
      <c r="O33" s="306">
        <f>'[1]29'!$F$43</f>
        <v>0.99920063948786797</v>
      </c>
      <c r="P33" s="306">
        <f>'[1]29'!$C$43</f>
        <v>7.0156640644892851</v>
      </c>
      <c r="Q33" s="309">
        <f>'[1]29'!$H$43</f>
        <v>0.6590472303005086</v>
      </c>
    </row>
    <row r="34" spans="1:19" ht="14.65" customHeight="1" x14ac:dyDescent="0.2">
      <c r="A34" s="35">
        <v>30</v>
      </c>
      <c r="B34" s="36">
        <v>4</v>
      </c>
      <c r="C34" s="37">
        <v>24</v>
      </c>
      <c r="D34" s="37">
        <v>145</v>
      </c>
      <c r="E34" s="273">
        <v>0.67</v>
      </c>
      <c r="F34" s="159">
        <v>128</v>
      </c>
      <c r="G34" s="38">
        <v>1</v>
      </c>
      <c r="H34" s="299">
        <f>'[1]30'!$E$42</f>
        <v>51</v>
      </c>
      <c r="I34" s="300">
        <f>'[1]30'!$B$33*12.92/2</f>
        <v>2235.16</v>
      </c>
      <c r="J34" s="299">
        <f>'[1]30'!$B$42</f>
        <v>350</v>
      </c>
      <c r="K34" s="300">
        <f>'[1]30'!$F$33</f>
        <v>538.65000000000009</v>
      </c>
      <c r="L34" s="301">
        <f>'[1]30'!$H$42</f>
        <v>24</v>
      </c>
      <c r="M34" s="311">
        <f>'[1]30'!$C$34</f>
        <v>38.50643623033092</v>
      </c>
      <c r="N34" s="306">
        <f>'[1]30'!$F$34</f>
        <v>9.2796452493189534</v>
      </c>
      <c r="O34" s="306">
        <f>'[1]30'!$F$43</f>
        <v>0.87860745886060809</v>
      </c>
      <c r="P34" s="306">
        <f>'[1]30'!$C$43</f>
        <v>6.0296590313963296</v>
      </c>
      <c r="Q34" s="309">
        <f>'[1]30'!$H$43</f>
        <v>0.41346233358146256</v>
      </c>
    </row>
    <row r="35" spans="1:19" ht="14.65" customHeight="1" thickBot="1" x14ac:dyDescent="0.25">
      <c r="A35" s="168">
        <v>31</v>
      </c>
      <c r="B35" s="162"/>
      <c r="C35" s="163"/>
      <c r="D35" s="163"/>
      <c r="E35" s="274"/>
      <c r="F35" s="164"/>
      <c r="G35" s="165"/>
      <c r="H35" s="302">
        <f>'[1]31'!$E$42</f>
        <v>0</v>
      </c>
      <c r="I35" s="303">
        <f>'[1]31'!$B$33*12.92/2</f>
        <v>0</v>
      </c>
      <c r="J35" s="304">
        <f>'[1]31'!$B$42</f>
        <v>0</v>
      </c>
      <c r="K35" s="303" t="str">
        <f>'[1]31'!$F$33</f>
        <v/>
      </c>
      <c r="L35" s="305">
        <f>'[1]31'!$H$42</f>
        <v>0</v>
      </c>
      <c r="M35" s="312" t="e">
        <f>'[1]31'!$C$34</f>
        <v>#VALUE!</v>
      </c>
      <c r="N35" s="307" t="e">
        <f>'[1]31'!$F$34</f>
        <v>#VALUE!</v>
      </c>
      <c r="O35" s="307">
        <f>'[1]31'!$F$43</f>
        <v>0</v>
      </c>
      <c r="P35" s="307">
        <f>'[1]31'!$C$43</f>
        <v>0</v>
      </c>
      <c r="Q35" s="310">
        <f>'[1]31'!$H$43</f>
        <v>0</v>
      </c>
    </row>
    <row r="36" spans="1:19" ht="14.65" customHeight="1" thickTop="1" x14ac:dyDescent="0.2">
      <c r="A36" s="169" t="s">
        <v>37</v>
      </c>
      <c r="B36" s="170"/>
      <c r="C36" s="170">
        <f>SUM(C5:C35)</f>
        <v>713</v>
      </c>
      <c r="D36" s="170"/>
      <c r="E36" s="171"/>
      <c r="F36" s="172">
        <f t="shared" ref="F36:K36" si="0">SUM(F5:F35)</f>
        <v>2705</v>
      </c>
      <c r="G36" s="173">
        <f t="shared" si="0"/>
        <v>22</v>
      </c>
      <c r="H36" s="186">
        <f t="shared" si="0"/>
        <v>1438</v>
      </c>
      <c r="I36" s="186">
        <f t="shared" si="0"/>
        <v>53766.58</v>
      </c>
      <c r="J36" s="187">
        <f t="shared" si="0"/>
        <v>9380</v>
      </c>
      <c r="K36" s="187">
        <f t="shared" si="0"/>
        <v>14073.299999999997</v>
      </c>
      <c r="L36" s="187">
        <f>SUM(L5:L34)</f>
        <v>788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4.1333333333333337</v>
      </c>
      <c r="C37" s="39"/>
      <c r="D37" s="167">
        <f>AVERAGE(D5:D35)</f>
        <v>78.333333333333329</v>
      </c>
      <c r="E37" s="40">
        <f>AVERAGE(E5:E35)</f>
        <v>0.8416666666666669</v>
      </c>
      <c r="F37" s="166">
        <f t="shared" ref="F37" si="1">AVERAGE(F5:F35)</f>
        <v>90.166666666666671</v>
      </c>
      <c r="G37" s="174">
        <f>AVERAGE(G5:G35)</f>
        <v>0.73333333333333328</v>
      </c>
      <c r="H37" s="190">
        <f t="shared" ref="H37:P37" si="2">AVERAGE(H5:H35)</f>
        <v>46.387096774193552</v>
      </c>
      <c r="I37" s="190">
        <f>AVERAGE(I5:I15)</f>
        <v>1813.4981818181814</v>
      </c>
      <c r="J37" s="190">
        <f t="shared" si="2"/>
        <v>302.58064516129031</v>
      </c>
      <c r="K37" s="191">
        <f>AVERAGE(K5:K15)</f>
        <v>482.68636363636364</v>
      </c>
      <c r="L37" s="191">
        <f>AVERAGE(L5:L34)</f>
        <v>26.266666666666666</v>
      </c>
      <c r="M37" s="204">
        <f>AVERAGE(M15:M34)</f>
        <v>38.197897867238837</v>
      </c>
      <c r="N37" s="208">
        <f>AVERAGEIF(N5:N35,"&lt;&gt;#VALUE!")</f>
        <v>9.8755256998911474</v>
      </c>
      <c r="O37" s="191">
        <f>AVERAGEIF(O5:O35,"&lt;&gt;#VALUE!")</f>
        <v>0.97667434775170603</v>
      </c>
      <c r="P37" s="192">
        <f t="shared" si="2"/>
        <v>6.3869550083159039</v>
      </c>
      <c r="Q37" s="296">
        <f>AVERAGE(Q5:Q35)</f>
        <v>0.52783224585828648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4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0</v>
      </c>
      <c r="I38" s="40">
        <f>MIN(I5:I15)</f>
        <v>1595.62</v>
      </c>
      <c r="J38" s="40">
        <f t="shared" si="3"/>
        <v>0</v>
      </c>
      <c r="K38" s="40">
        <f>MIN(K5:K15)</f>
        <v>410.40000000000003</v>
      </c>
      <c r="L38" s="40">
        <f>MIN(L5:L34)</f>
        <v>0</v>
      </c>
      <c r="M38" s="205">
        <f>MIN(M15:M34)</f>
        <v>37.118503217233545</v>
      </c>
      <c r="N38" s="290" t="e">
        <f t="shared" si="3"/>
        <v>#VALUE!</v>
      </c>
      <c r="O38" s="40">
        <f t="shared" si="3"/>
        <v>0</v>
      </c>
      <c r="P38" s="291">
        <f t="shared" si="3"/>
        <v>0</v>
      </c>
      <c r="Q38" s="297">
        <f t="shared" si="3"/>
        <v>0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5</v>
      </c>
      <c r="C39" s="41"/>
      <c r="D39" s="176">
        <f>MAX(D5:D35)</f>
        <v>164</v>
      </c>
      <c r="E39" s="175">
        <f>MAX(E5:E35)</f>
        <v>6</v>
      </c>
      <c r="F39" s="175">
        <f t="shared" ref="F39:Q39" si="4">MAX(F5:F35)</f>
        <v>243</v>
      </c>
      <c r="G39" s="175">
        <f t="shared" si="4"/>
        <v>2</v>
      </c>
      <c r="H39" s="175">
        <f t="shared" si="4"/>
        <v>60</v>
      </c>
      <c r="I39" s="175">
        <f>MAX(I5:I15)</f>
        <v>2021.98</v>
      </c>
      <c r="J39" s="175">
        <f t="shared" si="4"/>
        <v>390</v>
      </c>
      <c r="K39" s="175">
        <f>MAX(K5:K15)</f>
        <v>709.65000000000009</v>
      </c>
      <c r="L39" s="175">
        <f>MAX(L5:L34)</f>
        <v>56</v>
      </c>
      <c r="M39" s="206">
        <f>MAX(M15:M34)</f>
        <v>38.922339665715405</v>
      </c>
      <c r="N39" s="292" t="e">
        <f t="shared" si="4"/>
        <v>#VALUE!</v>
      </c>
      <c r="O39" s="175">
        <f t="shared" si="4"/>
        <v>1.0933502438168141</v>
      </c>
      <c r="P39" s="293">
        <f t="shared" si="4"/>
        <v>7.7937649880095927</v>
      </c>
      <c r="Q39" s="298">
        <f t="shared" si="4"/>
        <v>1.3027807130550051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3" t="s">
        <v>81</v>
      </c>
      <c r="B2" s="403"/>
      <c r="C2" s="226" t="str">
        <f>'Water Quality'!N2</f>
        <v>November/1/2020</v>
      </c>
      <c r="D2" s="402" t="s">
        <v>46</v>
      </c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37" ht="3" customHeight="1" thickBot="1" x14ac:dyDescent="0.25">
      <c r="A3" s="405" t="s">
        <v>81</v>
      </c>
      <c r="B3" s="405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5"/>
      <c r="L3" s="417"/>
      <c r="M3" s="417"/>
      <c r="N3" s="417"/>
      <c r="O3" s="417"/>
      <c r="P3" s="417"/>
      <c r="Q3" s="418"/>
      <c r="R3" s="59"/>
      <c r="S3" s="59"/>
      <c r="T3" s="405"/>
      <c r="U3" s="418"/>
      <c r="V3" s="399"/>
      <c r="W3" s="400"/>
      <c r="X3" s="400"/>
      <c r="Y3" s="400"/>
      <c r="Z3" s="400"/>
      <c r="AA3" s="400"/>
      <c r="AB3" s="401"/>
      <c r="AC3" s="59"/>
    </row>
    <row r="4" spans="1:37" ht="21.6" customHeight="1" thickBot="1" x14ac:dyDescent="0.25">
      <c r="A4" s="46"/>
      <c r="B4" s="47"/>
      <c r="C4" s="420" t="s">
        <v>94</v>
      </c>
      <c r="D4" s="421"/>
      <c r="E4" s="422"/>
      <c r="F4" s="423" t="s">
        <v>62</v>
      </c>
      <c r="G4" s="424"/>
      <c r="H4" s="425"/>
      <c r="I4" s="408" t="s">
        <v>58</v>
      </c>
      <c r="J4" s="409"/>
      <c r="K4" s="410"/>
      <c r="L4" s="411" t="s">
        <v>59</v>
      </c>
      <c r="M4" s="412"/>
      <c r="N4" s="413"/>
      <c r="O4" s="414" t="s">
        <v>60</v>
      </c>
      <c r="P4" s="415"/>
      <c r="Q4" s="416"/>
      <c r="R4" s="433" t="s">
        <v>64</v>
      </c>
      <c r="S4" s="434"/>
      <c r="T4" s="435"/>
      <c r="U4" s="431" t="s">
        <v>63</v>
      </c>
      <c r="V4" s="432"/>
      <c r="W4" s="432"/>
      <c r="X4" s="436" t="s">
        <v>101</v>
      </c>
      <c r="Y4" s="436"/>
      <c r="Z4" s="437"/>
      <c r="AA4" s="232" t="s">
        <v>104</v>
      </c>
      <c r="AB4" s="429"/>
      <c r="AC4" s="430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5.1600000000034925</v>
      </c>
      <c r="C6" s="228">
        <f>Filter!H5*10.23</f>
        <v>429.66</v>
      </c>
      <c r="D6" s="57">
        <f>IF(ISBLANK(C6),"",(C6*E$43)/$B6)</f>
        <v>8.9096162790637372</v>
      </c>
      <c r="E6" s="58">
        <f>IF(ISBLANK(C6),"",C6*E$43)</f>
        <v>45.973620000000004</v>
      </c>
      <c r="F6" s="244">
        <f>Filter!I5*2</f>
        <v>3255.84</v>
      </c>
      <c r="G6" s="57">
        <f t="shared" ref="G6:V21" si="0">IF(ISBLANK(F6),"",(F6*H$43)/$B6)</f>
        <v>59.627302325541045</v>
      </c>
      <c r="H6" s="58">
        <f t="shared" ref="H6:H34" si="1">IF(ISBLANK(F6),"",F6*H$43)</f>
        <v>307.67688000000004</v>
      </c>
      <c r="I6" s="211">
        <f>Filter!J5</f>
        <v>280</v>
      </c>
      <c r="J6" s="49">
        <f t="shared" ref="J6" si="2">IF(ISBLANK(I6),"",(I6*K$43)/$B6)</f>
        <v>19.507751937971292</v>
      </c>
      <c r="K6" s="50">
        <f t="shared" ref="K6:K34" si="3">IF(ISBLANK(I6),"",I6*K$43)</f>
        <v>100.66</v>
      </c>
      <c r="L6" s="244">
        <f>Filter!K5</f>
        <v>427.50000000000006</v>
      </c>
      <c r="M6" s="49">
        <f t="shared" ref="M6" si="4">IF(ISBLANK(L6),"",(L6*N$43)/$B6)</f>
        <v>60.479651162749775</v>
      </c>
      <c r="N6" s="50">
        <f t="shared" ref="N6:N34" si="5">IF(ISBLANK(L6),"",L6*N$43)</f>
        <v>312.07500000000005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28</v>
      </c>
      <c r="Y6" s="212">
        <f t="shared" ref="Y6:Y34" si="12">IF(ISBLANK(X6),"",(X6*Z$43)/$B6)</f>
        <v>11.3655038759613</v>
      </c>
      <c r="Z6" s="230">
        <f t="shared" ref="Z6:Z34" si="13">IF(ISBLANK(X6),"",X6*Z$43)</f>
        <v>58.646000000000001</v>
      </c>
      <c r="AA6" s="238">
        <f>IF(ISBLANK(AB$43),"",(AB$43)*B6)</f>
        <v>170.28000000011525</v>
      </c>
      <c r="AB6" s="262">
        <f>(D6+G6+J6+M6+Y6)</f>
        <v>159.88982558128717</v>
      </c>
      <c r="AC6" s="263">
        <f>E6+H6+K6+N6+Z6+AA6</f>
        <v>995.3115000001153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6.319999999999709</v>
      </c>
      <c r="C7" s="228">
        <f>Filter!H6*10.23</f>
        <v>480.81</v>
      </c>
      <c r="D7" s="57">
        <f t="shared" ref="D7:D34" si="14">IF(ISBLANK(C7),"",(C7*E$43)/$B7)</f>
        <v>8.1402958860763235</v>
      </c>
      <c r="E7" s="58">
        <f t="shared" ref="E7:E34" si="15">IF(ISBLANK(C7),"",C7*E$43)</f>
        <v>51.446669999999997</v>
      </c>
      <c r="F7" s="244">
        <f>Filter!I6*2</f>
        <v>3888.92</v>
      </c>
      <c r="G7" s="57">
        <f t="shared" si="0"/>
        <v>58.149199367091292</v>
      </c>
      <c r="H7" s="58">
        <f t="shared" si="1"/>
        <v>367.50294000000002</v>
      </c>
      <c r="I7" s="211">
        <f>Filter!J6</f>
        <v>360</v>
      </c>
      <c r="J7" s="49">
        <f t="shared" si="0"/>
        <v>20.477848101266765</v>
      </c>
      <c r="K7" s="50">
        <f t="shared" si="3"/>
        <v>129.41999999999999</v>
      </c>
      <c r="L7" s="244">
        <f>Filter!K6</f>
        <v>709.65000000000009</v>
      </c>
      <c r="M7" s="49">
        <f t="shared" si="0"/>
        <v>81.969066455699988</v>
      </c>
      <c r="N7" s="50">
        <f t="shared" si="5"/>
        <v>518.04450000000008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0</v>
      </c>
      <c r="Y7" s="212">
        <f t="shared" si="12"/>
        <v>0</v>
      </c>
      <c r="Z7" s="230">
        <f t="shared" si="13"/>
        <v>0</v>
      </c>
      <c r="AA7" s="238">
        <f t="shared" ref="AA7:AA36" si="16">IF(ISBLANK(AB$43),"",(AB$43)*B7)</f>
        <v>208.5599999999904</v>
      </c>
      <c r="AB7" s="262">
        <f t="shared" ref="AB7:AB36" si="17">(D7+G7+J7+M7+Y7)</f>
        <v>168.73640981013438</v>
      </c>
      <c r="AC7" s="263">
        <f t="shared" ref="AC7:AC36" si="18">E7+H7+K7+N7+Z7+AA7</f>
        <v>1274.9741099999906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6.8799999999973807</v>
      </c>
      <c r="C8" s="228">
        <f>Filter!H7*10.23</f>
        <v>593.34</v>
      </c>
      <c r="D8" s="57">
        <f t="shared" si="14"/>
        <v>9.2278168604686304</v>
      </c>
      <c r="E8" s="58">
        <f t="shared" si="15"/>
        <v>63.487380000000002</v>
      </c>
      <c r="F8" s="244">
        <f>Filter!I7*2</f>
        <v>3785.56</v>
      </c>
      <c r="G8" s="57">
        <f t="shared" si="0"/>
        <v>51.996427325601189</v>
      </c>
      <c r="H8" s="58">
        <f t="shared" si="1"/>
        <v>357.73541999999998</v>
      </c>
      <c r="I8" s="211">
        <f>Filter!J7</f>
        <v>360</v>
      </c>
      <c r="J8" s="49">
        <f t="shared" si="0"/>
        <v>18.811046511635066</v>
      </c>
      <c r="K8" s="50">
        <f t="shared" si="3"/>
        <v>129.41999999999999</v>
      </c>
      <c r="L8" s="244">
        <f>Filter!K7</f>
        <v>538.65000000000009</v>
      </c>
      <c r="M8" s="49">
        <f t="shared" si="0"/>
        <v>57.153270348858975</v>
      </c>
      <c r="N8" s="50">
        <f t="shared" si="5"/>
        <v>393.21450000000004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55</v>
      </c>
      <c r="Y8" s="212">
        <f t="shared" si="12"/>
        <v>16.74382267442498</v>
      </c>
      <c r="Z8" s="230">
        <f t="shared" si="13"/>
        <v>115.19750000000001</v>
      </c>
      <c r="AA8" s="238">
        <f t="shared" si="16"/>
        <v>227.03999999991356</v>
      </c>
      <c r="AB8" s="262">
        <f t="shared" si="17"/>
        <v>153.93238372098884</v>
      </c>
      <c r="AC8" s="263">
        <f t="shared" si="18"/>
        <v>1286.0947999999137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5.3300000000017462</v>
      </c>
      <c r="C9" s="228">
        <f>Filter!H8*10.23</f>
        <v>450.12</v>
      </c>
      <c r="D9" s="57">
        <f t="shared" si="14"/>
        <v>9.0361801125673971</v>
      </c>
      <c r="E9" s="58">
        <f t="shared" si="15"/>
        <v>48.162840000000003</v>
      </c>
      <c r="F9" s="244">
        <f>Filter!I8*2</f>
        <v>3346.28</v>
      </c>
      <c r="G9" s="57">
        <f t="shared" si="0"/>
        <v>59.328979362081881</v>
      </c>
      <c r="H9" s="58">
        <f t="shared" si="1"/>
        <v>316.22346000000005</v>
      </c>
      <c r="I9" s="211">
        <f>Filter!J8</f>
        <v>320</v>
      </c>
      <c r="J9" s="49">
        <f t="shared" si="0"/>
        <v>21.583489681043584</v>
      </c>
      <c r="K9" s="50">
        <f t="shared" si="3"/>
        <v>115.03999999999999</v>
      </c>
      <c r="L9" s="244">
        <f>Filter!K8</f>
        <v>410.40000000000003</v>
      </c>
      <c r="M9" s="49">
        <f t="shared" si="0"/>
        <v>56.208630393977842</v>
      </c>
      <c r="N9" s="50">
        <f t="shared" si="5"/>
        <v>299.59200000000004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0</v>
      </c>
      <c r="Y9" s="212">
        <f t="shared" si="12"/>
        <v>0</v>
      </c>
      <c r="Z9" s="230">
        <f t="shared" si="13"/>
        <v>0</v>
      </c>
      <c r="AA9" s="238">
        <f t="shared" si="16"/>
        <v>175.89000000005763</v>
      </c>
      <c r="AB9" s="262">
        <f t="shared" si="17"/>
        <v>146.1572795496707</v>
      </c>
      <c r="AC9" s="263">
        <f t="shared" si="18"/>
        <v>954.90830000005781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6.1899999999986903</v>
      </c>
      <c r="C10" s="228">
        <f>Filter!H9*10.23</f>
        <v>521.73</v>
      </c>
      <c r="D10" s="57">
        <f t="shared" si="14"/>
        <v>9.0185961227805844</v>
      </c>
      <c r="E10" s="58">
        <f t="shared" si="15"/>
        <v>55.825110000000002</v>
      </c>
      <c r="F10" s="244">
        <f>Filter!I9*2</f>
        <v>3759.72</v>
      </c>
      <c r="G10" s="57">
        <f t="shared" si="0"/>
        <v>57.39798707594106</v>
      </c>
      <c r="H10" s="58">
        <f t="shared" si="1"/>
        <v>355.29354000000001</v>
      </c>
      <c r="I10" s="211">
        <f>Filter!J9</f>
        <v>220</v>
      </c>
      <c r="J10" s="49">
        <f t="shared" si="0"/>
        <v>12.777059773831461</v>
      </c>
      <c r="K10" s="50">
        <f t="shared" si="3"/>
        <v>79.09</v>
      </c>
      <c r="L10" s="244">
        <f>Filter!K9</f>
        <v>427.50000000000006</v>
      </c>
      <c r="M10" s="49">
        <f t="shared" si="0"/>
        <v>50.415993537975133</v>
      </c>
      <c r="N10" s="50">
        <f t="shared" si="5"/>
        <v>312.07500000000005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55</v>
      </c>
      <c r="Y10" s="212">
        <f t="shared" si="12"/>
        <v>18.610258481425586</v>
      </c>
      <c r="Z10" s="230">
        <f t="shared" si="13"/>
        <v>115.19750000000001</v>
      </c>
      <c r="AA10" s="238">
        <f t="shared" si="16"/>
        <v>204.26999999995678</v>
      </c>
      <c r="AB10" s="262">
        <f t="shared" si="17"/>
        <v>148.21989499195382</v>
      </c>
      <c r="AC10" s="263">
        <f t="shared" si="18"/>
        <v>1121.7511499999569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6.319999999999709</v>
      </c>
      <c r="C11" s="228">
        <f>Filter!H10*10.23</f>
        <v>531.96</v>
      </c>
      <c r="D11" s="57">
        <f t="shared" si="14"/>
        <v>9.0062848101269974</v>
      </c>
      <c r="E11" s="58">
        <f t="shared" si="15"/>
        <v>56.919720000000005</v>
      </c>
      <c r="F11" s="244">
        <f>Filter!I10*2</f>
        <v>3720.96</v>
      </c>
      <c r="G11" s="57">
        <f t="shared" si="0"/>
        <v>55.637772151901295</v>
      </c>
      <c r="H11" s="58">
        <f t="shared" si="1"/>
        <v>351.63072</v>
      </c>
      <c r="I11" s="211">
        <f>Filter!J10</f>
        <v>320</v>
      </c>
      <c r="J11" s="49">
        <f t="shared" si="0"/>
        <v>18.202531645570456</v>
      </c>
      <c r="K11" s="50">
        <f t="shared" si="3"/>
        <v>115.03999999999999</v>
      </c>
      <c r="L11" s="244">
        <f>Filter!K10</f>
        <v>495.90000000000003</v>
      </c>
      <c r="M11" s="49">
        <f t="shared" si="0"/>
        <v>57.279588607597574</v>
      </c>
      <c r="N11" s="50">
        <f t="shared" si="5"/>
        <v>362.00700000000001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40</v>
      </c>
      <c r="Y11" s="212">
        <f t="shared" si="12"/>
        <v>13.256329113924661</v>
      </c>
      <c r="Z11" s="230">
        <f t="shared" si="13"/>
        <v>83.78</v>
      </c>
      <c r="AA11" s="238">
        <f t="shared" si="16"/>
        <v>208.5599999999904</v>
      </c>
      <c r="AB11" s="262">
        <f t="shared" si="17"/>
        <v>153.38250632912099</v>
      </c>
      <c r="AC11" s="263">
        <f t="shared" si="18"/>
        <v>1177.9374399999904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5.9099999999998545</v>
      </c>
      <c r="C12" s="228">
        <f>Filter!H11*10.23</f>
        <v>511.5</v>
      </c>
      <c r="D12" s="57">
        <f t="shared" si="14"/>
        <v>9.2606598984773854</v>
      </c>
      <c r="E12" s="58">
        <f t="shared" si="15"/>
        <v>54.730499999999999</v>
      </c>
      <c r="F12" s="244">
        <f>Filter!I11*2</f>
        <v>3850.16</v>
      </c>
      <c r="G12" s="57">
        <f t="shared" si="0"/>
        <v>61.563472081219793</v>
      </c>
      <c r="H12" s="58">
        <f t="shared" si="1"/>
        <v>363.84012000000001</v>
      </c>
      <c r="I12" s="211">
        <f>Filter!J11</f>
        <v>340</v>
      </c>
      <c r="J12" s="49">
        <f t="shared" si="0"/>
        <v>20.681895093063112</v>
      </c>
      <c r="K12" s="50">
        <f t="shared" si="3"/>
        <v>122.22999999999999</v>
      </c>
      <c r="L12" s="244">
        <f>Filter!K11</f>
        <v>427.50000000000006</v>
      </c>
      <c r="M12" s="49">
        <f t="shared" si="0"/>
        <v>52.80456852792009</v>
      </c>
      <c r="N12" s="50">
        <f t="shared" si="5"/>
        <v>312.07500000000005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40</v>
      </c>
      <c r="Y12" s="212">
        <f t="shared" si="12"/>
        <v>14.175972927242311</v>
      </c>
      <c r="Z12" s="230">
        <f t="shared" si="13"/>
        <v>83.78</v>
      </c>
      <c r="AA12" s="238">
        <f t="shared" si="16"/>
        <v>195.0299999999952</v>
      </c>
      <c r="AB12" s="262">
        <f t="shared" si="17"/>
        <v>158.48656852792266</v>
      </c>
      <c r="AC12" s="263">
        <f t="shared" si="18"/>
        <v>1131.6856199999952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5.6700000000018917</v>
      </c>
      <c r="C13" s="228">
        <f>Filter!H12*10.23</f>
        <v>480.81</v>
      </c>
      <c r="D13" s="57">
        <f t="shared" si="14"/>
        <v>9.0734867724837454</v>
      </c>
      <c r="E13" s="58">
        <f t="shared" si="15"/>
        <v>51.446669999999997</v>
      </c>
      <c r="F13" s="244">
        <f>Filter!I12*2</f>
        <v>3643.44</v>
      </c>
      <c r="G13" s="57">
        <f t="shared" si="0"/>
        <v>60.723999999979746</v>
      </c>
      <c r="H13" s="58">
        <f t="shared" si="1"/>
        <v>344.30508000000003</v>
      </c>
      <c r="I13" s="211">
        <f>Filter!J12</f>
        <v>300</v>
      </c>
      <c r="J13" s="49">
        <f t="shared" si="0"/>
        <v>19.021164021157674</v>
      </c>
      <c r="K13" s="50">
        <f t="shared" si="3"/>
        <v>107.85</v>
      </c>
      <c r="L13" s="244">
        <f>Filter!K12</f>
        <v>453.15000000000003</v>
      </c>
      <c r="M13" s="49">
        <f t="shared" si="0"/>
        <v>58.342063492044034</v>
      </c>
      <c r="N13" s="50">
        <f t="shared" si="5"/>
        <v>330.79950000000002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25</v>
      </c>
      <c r="Y13" s="212">
        <f t="shared" si="12"/>
        <v>9.2350088183390699</v>
      </c>
      <c r="Z13" s="230">
        <f t="shared" si="13"/>
        <v>52.362499999999997</v>
      </c>
      <c r="AA13" s="238">
        <f t="shared" si="16"/>
        <v>187.11000000006243</v>
      </c>
      <c r="AB13" s="262">
        <f t="shared" si="17"/>
        <v>156.39572310400428</v>
      </c>
      <c r="AC13" s="263">
        <f t="shared" si="18"/>
        <v>1073.8737500000625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5.3299999999981083</v>
      </c>
      <c r="C14" s="228">
        <f>Filter!H13*10.23</f>
        <v>439.89000000000004</v>
      </c>
      <c r="D14" s="57">
        <f t="shared" si="14"/>
        <v>8.8308123827423479</v>
      </c>
      <c r="E14" s="58">
        <f t="shared" si="15"/>
        <v>47.068230000000007</v>
      </c>
      <c r="F14" s="244">
        <f>Filter!I13*2</f>
        <v>3191.24</v>
      </c>
      <c r="G14" s="57">
        <f t="shared" si="0"/>
        <v>56.580146341483498</v>
      </c>
      <c r="H14" s="58">
        <f t="shared" si="1"/>
        <v>301.57218</v>
      </c>
      <c r="I14" s="211">
        <f>Filter!J13</f>
        <v>280</v>
      </c>
      <c r="J14" s="49">
        <f t="shared" si="0"/>
        <v>18.885553470926027</v>
      </c>
      <c r="K14" s="50">
        <f t="shared" si="3"/>
        <v>100.66</v>
      </c>
      <c r="L14" s="244">
        <f>Filter!K13</f>
        <v>453.15000000000003</v>
      </c>
      <c r="M14" s="49">
        <f t="shared" si="0"/>
        <v>62.063696060059556</v>
      </c>
      <c r="N14" s="50">
        <f t="shared" si="5"/>
        <v>330.79950000000002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25</v>
      </c>
      <c r="Y14" s="212">
        <f t="shared" si="12"/>
        <v>9.8241088180147429</v>
      </c>
      <c r="Z14" s="230">
        <f t="shared" si="13"/>
        <v>52.362499999999997</v>
      </c>
      <c r="AA14" s="238">
        <f t="shared" si="16"/>
        <v>175.88999999993757</v>
      </c>
      <c r="AB14" s="262">
        <f t="shared" si="17"/>
        <v>156.18431707322617</v>
      </c>
      <c r="AC14" s="263">
        <f t="shared" si="18"/>
        <v>1008.3524099999377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6.5800000000017462</v>
      </c>
      <c r="C15" s="228">
        <f>Filter!H14*10.23</f>
        <v>613.80000000000007</v>
      </c>
      <c r="D15" s="57">
        <f t="shared" si="14"/>
        <v>9.9812462006052556</v>
      </c>
      <c r="E15" s="58">
        <f t="shared" si="15"/>
        <v>65.676600000000008</v>
      </c>
      <c r="F15" s="244">
        <f>Filter!I14*2</f>
        <v>4043.96</v>
      </c>
      <c r="G15" s="57">
        <f t="shared" si="0"/>
        <v>58.078148936154804</v>
      </c>
      <c r="H15" s="58">
        <f t="shared" si="1"/>
        <v>382.15422000000001</v>
      </c>
      <c r="I15" s="211">
        <f>Filter!J14</f>
        <v>380</v>
      </c>
      <c r="J15" s="49">
        <f t="shared" si="0"/>
        <v>20.761398176286281</v>
      </c>
      <c r="K15" s="50">
        <f t="shared" si="3"/>
        <v>136.60999999999999</v>
      </c>
      <c r="L15" s="244">
        <f>Filter!K14</f>
        <v>513</v>
      </c>
      <c r="M15" s="49">
        <f t="shared" si="0"/>
        <v>56.913373860167269</v>
      </c>
      <c r="N15" s="50">
        <f t="shared" si="5"/>
        <v>374.49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56</v>
      </c>
      <c r="Y15" s="212">
        <f t="shared" si="12"/>
        <v>17.825531914888888</v>
      </c>
      <c r="Z15" s="230">
        <f t="shared" si="13"/>
        <v>117.292</v>
      </c>
      <c r="AA15" s="238">
        <f t="shared" si="16"/>
        <v>217.14000000005763</v>
      </c>
      <c r="AB15" s="262">
        <f t="shared" si="17"/>
        <v>163.55969908810252</v>
      </c>
      <c r="AC15" s="263">
        <f t="shared" si="18"/>
        <v>1293.3628200000576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5.4099999999998545</v>
      </c>
      <c r="C16" s="228">
        <f>Filter!H15*10.23</f>
        <v>491.04</v>
      </c>
      <c r="D16" s="57">
        <f t="shared" si="14"/>
        <v>9.7118817005547893</v>
      </c>
      <c r="E16" s="58">
        <f t="shared" si="15"/>
        <v>52.54128</v>
      </c>
      <c r="F16" s="244">
        <f>Filter!I15*2</f>
        <v>3410.88</v>
      </c>
      <c r="G16" s="57">
        <f t="shared" si="0"/>
        <v>59.580066543439685</v>
      </c>
      <c r="H16" s="58">
        <f t="shared" si="1"/>
        <v>322.32816000000003</v>
      </c>
      <c r="I16" s="211">
        <f>Filter!J15</f>
        <v>300</v>
      </c>
      <c r="J16" s="49">
        <f t="shared" si="0"/>
        <v>19.935304990758389</v>
      </c>
      <c r="K16" s="50">
        <f t="shared" si="3"/>
        <v>107.85</v>
      </c>
      <c r="L16" s="244">
        <f>Filter!K15</f>
        <v>453.15000000000003</v>
      </c>
      <c r="M16" s="49">
        <f t="shared" si="0"/>
        <v>61.145933456563569</v>
      </c>
      <c r="N16" s="50">
        <f t="shared" si="5"/>
        <v>330.79950000000002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29</v>
      </c>
      <c r="Y16" s="212">
        <f t="shared" si="12"/>
        <v>11.227449168207325</v>
      </c>
      <c r="Z16" s="230">
        <f t="shared" si="13"/>
        <v>60.740499999999997</v>
      </c>
      <c r="AA16" s="238">
        <f t="shared" si="16"/>
        <v>178.5299999999952</v>
      </c>
      <c r="AB16" s="262">
        <f t="shared" si="17"/>
        <v>161.60063585952375</v>
      </c>
      <c r="AC16" s="263">
        <f t="shared" si="18"/>
        <v>1052.7894399999955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6</v>
      </c>
      <c r="C17" s="228">
        <f>Filter!H16*10.23</f>
        <v>531.96</v>
      </c>
      <c r="D17" s="57">
        <f t="shared" si="14"/>
        <v>9.4866200000000003</v>
      </c>
      <c r="E17" s="58">
        <f t="shared" si="15"/>
        <v>56.919720000000005</v>
      </c>
      <c r="F17" s="244">
        <f>Filter!I16*2</f>
        <v>3824.32</v>
      </c>
      <c r="G17" s="57">
        <f t="shared" si="0"/>
        <v>60.23304000000001</v>
      </c>
      <c r="H17" s="58">
        <f t="shared" si="1"/>
        <v>361.39824000000004</v>
      </c>
      <c r="I17" s="211">
        <f>Filter!J16</f>
        <v>340</v>
      </c>
      <c r="J17" s="49">
        <f t="shared" si="0"/>
        <v>20.371666666666666</v>
      </c>
      <c r="K17" s="50">
        <f t="shared" si="3"/>
        <v>122.22999999999999</v>
      </c>
      <c r="L17" s="244">
        <f>Filter!K16</f>
        <v>513</v>
      </c>
      <c r="M17" s="49">
        <f t="shared" si="0"/>
        <v>62.414999999999999</v>
      </c>
      <c r="N17" s="50">
        <f t="shared" si="5"/>
        <v>374.49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23</v>
      </c>
      <c r="Y17" s="212">
        <f t="shared" si="12"/>
        <v>8.0289166666666674</v>
      </c>
      <c r="Z17" s="230">
        <f t="shared" si="13"/>
        <v>48.173500000000004</v>
      </c>
      <c r="AA17" s="238">
        <f t="shared" si="16"/>
        <v>198</v>
      </c>
      <c r="AB17" s="262">
        <f t="shared" si="17"/>
        <v>160.53524333333334</v>
      </c>
      <c r="AC17" s="263">
        <f t="shared" si="18"/>
        <v>1161.21146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6.0099999999983993</v>
      </c>
      <c r="C18" s="228">
        <f>Filter!H17*10.23</f>
        <v>511.5</v>
      </c>
      <c r="D18" s="57">
        <f t="shared" si="14"/>
        <v>9.1065723793701459</v>
      </c>
      <c r="E18" s="58">
        <f t="shared" si="15"/>
        <v>54.730499999999999</v>
      </c>
      <c r="F18" s="244">
        <f>Filter!I17*2</f>
        <v>3901.84</v>
      </c>
      <c r="G18" s="57">
        <f t="shared" si="0"/>
        <v>61.351727121480565</v>
      </c>
      <c r="H18" s="58">
        <f t="shared" si="1"/>
        <v>368.72388000000001</v>
      </c>
      <c r="I18" s="211">
        <f>Filter!J17</f>
        <v>320</v>
      </c>
      <c r="J18" s="49">
        <f t="shared" si="0"/>
        <v>19.141430948424397</v>
      </c>
      <c r="K18" s="50">
        <f t="shared" si="3"/>
        <v>115.03999999999999</v>
      </c>
      <c r="L18" s="244">
        <f>Filter!K17</f>
        <v>513</v>
      </c>
      <c r="M18" s="49">
        <f t="shared" si="0"/>
        <v>62.311148086539063</v>
      </c>
      <c r="N18" s="50">
        <f t="shared" si="5"/>
        <v>374.49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18</v>
      </c>
      <c r="Y18" s="212">
        <f t="shared" si="12"/>
        <v>6.2730449251264631</v>
      </c>
      <c r="Z18" s="230">
        <f t="shared" si="13"/>
        <v>37.701000000000001</v>
      </c>
      <c r="AA18" s="238">
        <f t="shared" si="16"/>
        <v>198.32999999994718</v>
      </c>
      <c r="AB18" s="262">
        <f t="shared" si="17"/>
        <v>158.18392346094063</v>
      </c>
      <c r="AC18" s="263">
        <f t="shared" si="18"/>
        <v>1149.0153799999471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6</v>
      </c>
      <c r="C19" s="228">
        <f>Filter!H18*10.23</f>
        <v>511.5</v>
      </c>
      <c r="D19" s="57">
        <f t="shared" si="14"/>
        <v>9.1217500000000005</v>
      </c>
      <c r="E19" s="58">
        <f t="shared" si="15"/>
        <v>54.730499999999999</v>
      </c>
      <c r="F19" s="244">
        <f>Filter!I18*2</f>
        <v>3876</v>
      </c>
      <c r="G19" s="57">
        <f t="shared" si="0"/>
        <v>61.046999999999997</v>
      </c>
      <c r="H19" s="58">
        <f t="shared" si="1"/>
        <v>366.28199999999998</v>
      </c>
      <c r="I19" s="211">
        <f>Filter!J18</f>
        <v>340</v>
      </c>
      <c r="J19" s="49">
        <f t="shared" si="0"/>
        <v>20.371666666666666</v>
      </c>
      <c r="K19" s="50">
        <f t="shared" si="3"/>
        <v>122.22999999999999</v>
      </c>
      <c r="L19" s="244">
        <f>Filter!K18</f>
        <v>470.25000000000006</v>
      </c>
      <c r="M19" s="49">
        <f t="shared" si="0"/>
        <v>57.213750000000005</v>
      </c>
      <c r="N19" s="50">
        <f t="shared" si="5"/>
        <v>343.28250000000003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9</v>
      </c>
      <c r="Y19" s="212">
        <f t="shared" si="12"/>
        <v>3.14175</v>
      </c>
      <c r="Z19" s="230">
        <f t="shared" si="13"/>
        <v>18.8505</v>
      </c>
      <c r="AA19" s="238">
        <f t="shared" si="16"/>
        <v>198</v>
      </c>
      <c r="AB19" s="262">
        <f t="shared" si="17"/>
        <v>150.89591666666666</v>
      </c>
      <c r="AC19" s="263">
        <f t="shared" si="18"/>
        <v>1103.3755000000001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5.4700000000011642</v>
      </c>
      <c r="C20" s="228">
        <f>Filter!H19*10.23</f>
        <v>470.58000000000004</v>
      </c>
      <c r="D20" s="57">
        <f t="shared" si="14"/>
        <v>9.2051297989011491</v>
      </c>
      <c r="E20" s="58">
        <f t="shared" si="15"/>
        <v>50.352060000000002</v>
      </c>
      <c r="F20" s="244">
        <f>Filter!I19*2</f>
        <v>3514.24</v>
      </c>
      <c r="G20" s="57">
        <f t="shared" si="0"/>
        <v>60.712190127957818</v>
      </c>
      <c r="H20" s="58">
        <f t="shared" si="1"/>
        <v>332.09567999999996</v>
      </c>
      <c r="I20" s="211">
        <f>Filter!J19</f>
        <v>300</v>
      </c>
      <c r="J20" s="49">
        <f t="shared" si="0"/>
        <v>19.716636197436387</v>
      </c>
      <c r="K20" s="50">
        <f t="shared" si="3"/>
        <v>107.85</v>
      </c>
      <c r="L20" s="244">
        <f>Filter!K19</f>
        <v>453.15000000000003</v>
      </c>
      <c r="M20" s="49">
        <f t="shared" si="0"/>
        <v>60.475228519182743</v>
      </c>
      <c r="N20" s="50">
        <f t="shared" si="5"/>
        <v>330.79950000000002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30</v>
      </c>
      <c r="Y20" s="212">
        <f t="shared" si="12"/>
        <v>11.48720292504326</v>
      </c>
      <c r="Z20" s="230">
        <f t="shared" si="13"/>
        <v>62.835000000000001</v>
      </c>
      <c r="AA20" s="238">
        <f t="shared" si="16"/>
        <v>180.51000000003842</v>
      </c>
      <c r="AB20" s="262">
        <f t="shared" si="17"/>
        <v>161.59638756852135</v>
      </c>
      <c r="AC20" s="263">
        <f t="shared" si="18"/>
        <v>1064.4422400000385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5.2099999999991269</v>
      </c>
      <c r="C21" s="228">
        <f>Filter!H20*10.23</f>
        <v>439.89000000000004</v>
      </c>
      <c r="D21" s="57">
        <f t="shared" si="14"/>
        <v>9.0342092130533391</v>
      </c>
      <c r="E21" s="58">
        <f t="shared" si="15"/>
        <v>47.068230000000007</v>
      </c>
      <c r="F21" s="244">
        <f>Filter!I20*2</f>
        <v>3281.68</v>
      </c>
      <c r="G21" s="57">
        <f t="shared" si="0"/>
        <v>59.523754318628022</v>
      </c>
      <c r="H21" s="58">
        <f t="shared" si="1"/>
        <v>310.11876000000001</v>
      </c>
      <c r="I21" s="211">
        <f>Filter!J20</f>
        <v>280</v>
      </c>
      <c r="J21" s="49">
        <f t="shared" si="0"/>
        <v>19.32053742802627</v>
      </c>
      <c r="K21" s="50">
        <f t="shared" si="3"/>
        <v>100.66</v>
      </c>
      <c r="L21" s="244">
        <f>Filter!K20</f>
        <v>470.25000000000006</v>
      </c>
      <c r="M21" s="49">
        <f t="shared" si="0"/>
        <v>65.889155470260562</v>
      </c>
      <c r="N21" s="50">
        <f t="shared" si="5"/>
        <v>343.28250000000003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25</v>
      </c>
      <c r="Y21" s="212">
        <f t="shared" si="12"/>
        <v>10.050383877160993</v>
      </c>
      <c r="Z21" s="230">
        <f t="shared" si="13"/>
        <v>52.362499999999997</v>
      </c>
      <c r="AA21" s="238">
        <f t="shared" si="16"/>
        <v>171.92999999997119</v>
      </c>
      <c r="AB21" s="262">
        <f t="shared" si="17"/>
        <v>163.81804030712919</v>
      </c>
      <c r="AC21" s="263">
        <f t="shared" si="18"/>
        <v>1025.4219899999712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6.069999999999709</v>
      </c>
      <c r="C22" s="228">
        <f>Filter!H21*10.23</f>
        <v>511.5</v>
      </c>
      <c r="D22" s="57">
        <f t="shared" si="14"/>
        <v>9.0165568369032325</v>
      </c>
      <c r="E22" s="58">
        <f t="shared" si="15"/>
        <v>54.730499999999999</v>
      </c>
      <c r="F22" s="244">
        <f>Filter!I21*2</f>
        <v>3914.7599999999998</v>
      </c>
      <c r="G22" s="57">
        <f t="shared" ref="G22:V34" si="19">IF(ISBLANK(F22),"",(F22*H$43)/$B22)</f>
        <v>60.946428336082</v>
      </c>
      <c r="H22" s="58">
        <f t="shared" si="1"/>
        <v>369.94481999999999</v>
      </c>
      <c r="I22" s="211">
        <f>Filter!J21</f>
        <v>340</v>
      </c>
      <c r="J22" s="49">
        <f t="shared" si="19"/>
        <v>20.136738056014142</v>
      </c>
      <c r="K22" s="50">
        <f t="shared" si="3"/>
        <v>122.22999999999999</v>
      </c>
      <c r="L22" s="244">
        <f>Filter!K21</f>
        <v>495.90000000000003</v>
      </c>
      <c r="M22" s="49">
        <f t="shared" si="19"/>
        <v>59.638714991765625</v>
      </c>
      <c r="N22" s="50">
        <f t="shared" si="5"/>
        <v>362.00700000000001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31</v>
      </c>
      <c r="Y22" s="212">
        <f t="shared" si="12"/>
        <v>10.696787479407433</v>
      </c>
      <c r="Z22" s="230">
        <f t="shared" si="13"/>
        <v>64.929500000000004</v>
      </c>
      <c r="AA22" s="238">
        <f t="shared" si="16"/>
        <v>200.3099999999904</v>
      </c>
      <c r="AB22" s="262">
        <f t="shared" si="17"/>
        <v>160.4352257001724</v>
      </c>
      <c r="AC22" s="263">
        <f t="shared" si="18"/>
        <v>1174.1518199999903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5.9700000000011642</v>
      </c>
      <c r="C23" s="228">
        <f>Filter!H22*10.23</f>
        <v>511.5</v>
      </c>
      <c r="D23" s="57">
        <f t="shared" si="14"/>
        <v>9.1675879396967055</v>
      </c>
      <c r="E23" s="58">
        <f t="shared" si="15"/>
        <v>54.730499999999999</v>
      </c>
      <c r="F23" s="244">
        <f>Filter!I22*2</f>
        <v>3798.48</v>
      </c>
      <c r="G23" s="57">
        <f t="shared" si="19"/>
        <v>60.126693467324962</v>
      </c>
      <c r="H23" s="58">
        <f t="shared" si="1"/>
        <v>358.95636000000002</v>
      </c>
      <c r="I23" s="211">
        <f>Filter!J22</f>
        <v>200</v>
      </c>
      <c r="J23" s="49">
        <f t="shared" si="19"/>
        <v>12.043551088774869</v>
      </c>
      <c r="K23" s="50">
        <f t="shared" si="3"/>
        <v>71.899999999999991</v>
      </c>
      <c r="L23" s="244">
        <f>Filter!K22</f>
        <v>470.25000000000006</v>
      </c>
      <c r="M23" s="49">
        <f t="shared" si="19"/>
        <v>57.501256281395825</v>
      </c>
      <c r="N23" s="50">
        <f t="shared" si="5"/>
        <v>343.28250000000003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16</v>
      </c>
      <c r="Y23" s="212">
        <f t="shared" si="12"/>
        <v>5.613400335007281</v>
      </c>
      <c r="Z23" s="230">
        <f t="shared" si="13"/>
        <v>33.512</v>
      </c>
      <c r="AA23" s="238">
        <f t="shared" si="16"/>
        <v>197.01000000003842</v>
      </c>
      <c r="AB23" s="262">
        <f t="shared" si="17"/>
        <v>144.45248911219963</v>
      </c>
      <c r="AC23" s="263">
        <f t="shared" si="18"/>
        <v>1059.3913600000385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5.6100000000005821</v>
      </c>
      <c r="C24" s="228">
        <f>Filter!H23*10.23</f>
        <v>480.81</v>
      </c>
      <c r="D24" s="57">
        <f t="shared" si="14"/>
        <v>9.1705294117637539</v>
      </c>
      <c r="E24" s="58">
        <f t="shared" si="15"/>
        <v>51.446669999999997</v>
      </c>
      <c r="F24" s="244">
        <f>Filter!I23*2</f>
        <v>3617.6</v>
      </c>
      <c r="G24" s="57">
        <f t="shared" si="19"/>
        <v>60.938181818175494</v>
      </c>
      <c r="H24" s="58">
        <f t="shared" si="1"/>
        <v>341.86320000000001</v>
      </c>
      <c r="I24" s="211">
        <f>Filter!J23</f>
        <v>320</v>
      </c>
      <c r="J24" s="49">
        <f t="shared" si="19"/>
        <v>20.506238859177905</v>
      </c>
      <c r="K24" s="50">
        <f t="shared" si="3"/>
        <v>115.03999999999999</v>
      </c>
      <c r="L24" s="244">
        <f>Filter!K23</f>
        <v>470.25000000000006</v>
      </c>
      <c r="M24" s="49">
        <f t="shared" si="19"/>
        <v>61.191176470581894</v>
      </c>
      <c r="N24" s="50">
        <f t="shared" si="5"/>
        <v>343.28250000000003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52</v>
      </c>
      <c r="Y24" s="212">
        <f t="shared" si="12"/>
        <v>19.414260249552353</v>
      </c>
      <c r="Z24" s="230">
        <f t="shared" si="13"/>
        <v>108.914</v>
      </c>
      <c r="AA24" s="238">
        <f t="shared" si="16"/>
        <v>185.13000000001921</v>
      </c>
      <c r="AB24" s="262">
        <f t="shared" si="17"/>
        <v>171.22038680925138</v>
      </c>
      <c r="AC24" s="263">
        <f t="shared" si="18"/>
        <v>1145.6763700000192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5.0200000000004366</v>
      </c>
      <c r="C25" s="228">
        <f>Filter!H24*10.23</f>
        <v>429.66</v>
      </c>
      <c r="D25" s="57">
        <f t="shared" si="14"/>
        <v>9.1580916334653395</v>
      </c>
      <c r="E25" s="58">
        <f t="shared" si="15"/>
        <v>45.973620000000004</v>
      </c>
      <c r="F25" s="244">
        <f>Filter!I24*2</f>
        <v>3139.56</v>
      </c>
      <c r="G25" s="57">
        <f t="shared" si="19"/>
        <v>59.101278884457017</v>
      </c>
      <c r="H25" s="58">
        <f t="shared" si="1"/>
        <v>296.68842000000001</v>
      </c>
      <c r="I25" s="211">
        <f>Filter!J24</f>
        <v>280</v>
      </c>
      <c r="J25" s="49">
        <f t="shared" si="19"/>
        <v>20.051792828683514</v>
      </c>
      <c r="K25" s="50">
        <f t="shared" si="3"/>
        <v>100.66</v>
      </c>
      <c r="L25" s="244">
        <f>Filter!K24</f>
        <v>427.50000000000006</v>
      </c>
      <c r="M25" s="49">
        <f t="shared" si="19"/>
        <v>62.166334661349183</v>
      </c>
      <c r="N25" s="50">
        <f t="shared" si="5"/>
        <v>312.07500000000005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0</v>
      </c>
      <c r="Y25" s="212">
        <f t="shared" si="12"/>
        <v>0</v>
      </c>
      <c r="Z25" s="230">
        <f t="shared" si="13"/>
        <v>0</v>
      </c>
      <c r="AA25" s="238">
        <f t="shared" si="16"/>
        <v>165.66000000001441</v>
      </c>
      <c r="AB25" s="262">
        <f t="shared" si="17"/>
        <v>150.47749800795503</v>
      </c>
      <c r="AC25" s="263">
        <f t="shared" si="18"/>
        <v>921.05704000001447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5.5099999999983993</v>
      </c>
      <c r="C26" s="228">
        <f>Filter!H25*10.23</f>
        <v>491.04</v>
      </c>
      <c r="D26" s="57">
        <f t="shared" si="14"/>
        <v>9.5356225045399761</v>
      </c>
      <c r="E26" s="58">
        <f t="shared" si="15"/>
        <v>52.54128</v>
      </c>
      <c r="F26" s="244">
        <f>Filter!I25*2</f>
        <v>3527.16</v>
      </c>
      <c r="G26" s="57">
        <f t="shared" si="19"/>
        <v>60.493034482776196</v>
      </c>
      <c r="H26" s="58">
        <f t="shared" si="1"/>
        <v>333.31662</v>
      </c>
      <c r="I26" s="211">
        <f>Filter!J25</f>
        <v>310</v>
      </c>
      <c r="J26" s="49">
        <f t="shared" si="19"/>
        <v>20.225952813073025</v>
      </c>
      <c r="K26" s="50">
        <f t="shared" si="3"/>
        <v>111.44499999999999</v>
      </c>
      <c r="L26" s="244">
        <f>Filter!K25</f>
        <v>495.90000000000003</v>
      </c>
      <c r="M26" s="49">
        <f t="shared" si="19"/>
        <v>65.700000000019088</v>
      </c>
      <c r="N26" s="50">
        <f t="shared" si="5"/>
        <v>362.00700000000001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16</v>
      </c>
      <c r="Y26" s="212">
        <f t="shared" si="12"/>
        <v>6.0820326678783552</v>
      </c>
      <c r="Z26" s="230">
        <f t="shared" si="13"/>
        <v>33.512</v>
      </c>
      <c r="AA26" s="238">
        <f t="shared" si="16"/>
        <v>181.82999999994718</v>
      </c>
      <c r="AB26" s="262">
        <f t="shared" si="17"/>
        <v>162.03664246828663</v>
      </c>
      <c r="AC26" s="263">
        <f t="shared" si="18"/>
        <v>1074.6518999999471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6</v>
      </c>
      <c r="C27" s="228">
        <f>Filter!H26*10.23</f>
        <v>542.19000000000005</v>
      </c>
      <c r="D27" s="57">
        <f t="shared" si="14"/>
        <v>9.669055000000002</v>
      </c>
      <c r="E27" s="58">
        <f t="shared" si="15"/>
        <v>58.014330000000008</v>
      </c>
      <c r="F27" s="244">
        <f>Filter!I26*2</f>
        <v>3850.16</v>
      </c>
      <c r="G27" s="57">
        <f t="shared" si="19"/>
        <v>60.64002</v>
      </c>
      <c r="H27" s="58">
        <f t="shared" si="1"/>
        <v>363.84012000000001</v>
      </c>
      <c r="I27" s="211">
        <f>Filter!J26</f>
        <v>390</v>
      </c>
      <c r="J27" s="49">
        <f t="shared" si="19"/>
        <v>23.367499999999996</v>
      </c>
      <c r="K27" s="50">
        <f t="shared" si="3"/>
        <v>140.20499999999998</v>
      </c>
      <c r="L27" s="244">
        <f>Filter!K26</f>
        <v>453.15000000000003</v>
      </c>
      <c r="M27" s="49">
        <f t="shared" si="19"/>
        <v>55.133250000000004</v>
      </c>
      <c r="N27" s="50">
        <f t="shared" si="5"/>
        <v>330.79950000000002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39</v>
      </c>
      <c r="Y27" s="212">
        <f t="shared" si="12"/>
        <v>13.61425</v>
      </c>
      <c r="Z27" s="230">
        <f t="shared" si="13"/>
        <v>81.685500000000005</v>
      </c>
      <c r="AA27" s="238">
        <f t="shared" si="16"/>
        <v>198</v>
      </c>
      <c r="AB27" s="262">
        <f t="shared" si="17"/>
        <v>162.42407499999999</v>
      </c>
      <c r="AC27" s="263">
        <f t="shared" si="18"/>
        <v>1172.5444500000001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5.6300000000010186</v>
      </c>
      <c r="C28" s="228">
        <f>Filter!H27*10.23</f>
        <v>511.5</v>
      </c>
      <c r="D28" s="57">
        <f t="shared" si="14"/>
        <v>9.7212255772628939</v>
      </c>
      <c r="E28" s="58">
        <f t="shared" si="15"/>
        <v>54.730499999999999</v>
      </c>
      <c r="F28" s="244">
        <f>Filter!I27*2</f>
        <v>3617.6</v>
      </c>
      <c r="G28" s="57">
        <f t="shared" si="19"/>
        <v>60.721705150965924</v>
      </c>
      <c r="H28" s="58">
        <f t="shared" si="1"/>
        <v>341.86320000000001</v>
      </c>
      <c r="I28" s="211">
        <f>Filter!J27</f>
        <v>320</v>
      </c>
      <c r="J28" s="49">
        <f t="shared" si="19"/>
        <v>20.433392539960778</v>
      </c>
      <c r="K28" s="50">
        <f t="shared" si="3"/>
        <v>115.03999999999999</v>
      </c>
      <c r="L28" s="244">
        <f>Filter!K27</f>
        <v>470.25000000000006</v>
      </c>
      <c r="M28" s="49">
        <f t="shared" si="19"/>
        <v>60.973801065708336</v>
      </c>
      <c r="N28" s="50">
        <f t="shared" si="5"/>
        <v>343.28250000000003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11</v>
      </c>
      <c r="Y28" s="212">
        <f t="shared" si="12"/>
        <v>4.0922735346351384</v>
      </c>
      <c r="Z28" s="230">
        <f t="shared" si="13"/>
        <v>23.0395</v>
      </c>
      <c r="AA28" s="238">
        <f t="shared" si="16"/>
        <v>185.79000000003361</v>
      </c>
      <c r="AB28" s="262">
        <f t="shared" si="17"/>
        <v>155.94239786853305</v>
      </c>
      <c r="AC28" s="263">
        <f t="shared" si="18"/>
        <v>1063.7457000000336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4.9500000000007276</v>
      </c>
      <c r="C29" s="228">
        <f>Filter!H28*10.23</f>
        <v>450.12</v>
      </c>
      <c r="D29" s="57">
        <f t="shared" si="14"/>
        <v>9.7298666666652363</v>
      </c>
      <c r="E29" s="58">
        <f t="shared" si="15"/>
        <v>48.162840000000003</v>
      </c>
      <c r="F29" s="244">
        <f>Filter!I28*2</f>
        <v>3152.48</v>
      </c>
      <c r="G29" s="57">
        <f t="shared" si="19"/>
        <v>60.183709090900244</v>
      </c>
      <c r="H29" s="58">
        <f t="shared" si="1"/>
        <v>297.90935999999999</v>
      </c>
      <c r="I29" s="211">
        <f>Filter!J28</f>
        <v>300</v>
      </c>
      <c r="J29" s="49">
        <f t="shared" si="19"/>
        <v>21.787878787875584</v>
      </c>
      <c r="K29" s="50">
        <f t="shared" si="3"/>
        <v>107.85</v>
      </c>
      <c r="L29" s="244">
        <f>Filter!K28</f>
        <v>453.15000000000003</v>
      </c>
      <c r="M29" s="49">
        <f t="shared" si="19"/>
        <v>66.828181818171998</v>
      </c>
      <c r="N29" s="50">
        <f t="shared" si="5"/>
        <v>330.79950000000002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28</v>
      </c>
      <c r="Y29" s="212">
        <f t="shared" si="12"/>
        <v>11.847676767675026</v>
      </c>
      <c r="Z29" s="230">
        <f t="shared" si="13"/>
        <v>58.646000000000001</v>
      </c>
      <c r="AA29" s="238">
        <f t="shared" si="16"/>
        <v>163.35000000002401</v>
      </c>
      <c r="AB29" s="262">
        <f t="shared" si="17"/>
        <v>170.37731313128808</v>
      </c>
      <c r="AC29" s="263">
        <f t="shared" si="18"/>
        <v>1006.717700000024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4.9699999999975262</v>
      </c>
      <c r="C30" s="228">
        <f>Filter!H29*10.23</f>
        <v>460.35</v>
      </c>
      <c r="D30" s="57">
        <f t="shared" si="14"/>
        <v>9.9109557344113721</v>
      </c>
      <c r="E30" s="58">
        <f t="shared" si="15"/>
        <v>49.257449999999999</v>
      </c>
      <c r="F30" s="244">
        <f>Filter!I29*2</f>
        <v>3100.8</v>
      </c>
      <c r="G30" s="57">
        <f t="shared" si="19"/>
        <v>58.958873239465966</v>
      </c>
      <c r="H30" s="58">
        <f t="shared" si="1"/>
        <v>293.0256</v>
      </c>
      <c r="I30" s="211">
        <f>Filter!J29</f>
        <v>320</v>
      </c>
      <c r="J30" s="49">
        <f t="shared" si="19"/>
        <v>23.146881287737877</v>
      </c>
      <c r="K30" s="50">
        <f t="shared" si="3"/>
        <v>115.03999999999999</v>
      </c>
      <c r="L30" s="244">
        <f>Filter!K29</f>
        <v>410.40000000000003</v>
      </c>
      <c r="M30" s="49">
        <f t="shared" si="19"/>
        <v>60.280080482927396</v>
      </c>
      <c r="N30" s="50">
        <f t="shared" si="5"/>
        <v>299.59200000000004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0</v>
      </c>
      <c r="Y30" s="212">
        <f t="shared" si="12"/>
        <v>0</v>
      </c>
      <c r="Z30" s="230">
        <f t="shared" si="13"/>
        <v>0</v>
      </c>
      <c r="AA30" s="238">
        <f t="shared" si="16"/>
        <v>164.00999999991836</v>
      </c>
      <c r="AB30" s="262">
        <f t="shared" si="17"/>
        <v>152.29679074454259</v>
      </c>
      <c r="AC30" s="263">
        <f t="shared" si="18"/>
        <v>920.92504999991843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4.9700000000011642</v>
      </c>
      <c r="C31" s="228">
        <f>Filter!H30*10.23</f>
        <v>450.12</v>
      </c>
      <c r="D31" s="57">
        <f t="shared" si="14"/>
        <v>9.6907122736395817</v>
      </c>
      <c r="E31" s="58">
        <f t="shared" si="15"/>
        <v>48.162840000000003</v>
      </c>
      <c r="F31" s="244">
        <f>Filter!I30*2</f>
        <v>3152.48</v>
      </c>
      <c r="G31" s="57">
        <f t="shared" si="19"/>
        <v>59.941521126746522</v>
      </c>
      <c r="H31" s="58">
        <f t="shared" si="1"/>
        <v>297.90935999999999</v>
      </c>
      <c r="I31" s="211">
        <f>Filter!J30</f>
        <v>280</v>
      </c>
      <c r="J31" s="49">
        <f t="shared" si="19"/>
        <v>20.253521126755818</v>
      </c>
      <c r="K31" s="50">
        <f t="shared" si="3"/>
        <v>100.66</v>
      </c>
      <c r="L31" s="244">
        <f>Filter!K30</f>
        <v>384.75000000000006</v>
      </c>
      <c r="M31" s="49">
        <f t="shared" si="19"/>
        <v>56.512575452703061</v>
      </c>
      <c r="N31" s="50">
        <f t="shared" si="5"/>
        <v>280.86750000000001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54</v>
      </c>
      <c r="Y31" s="212">
        <f t="shared" si="12"/>
        <v>22.757142857137527</v>
      </c>
      <c r="Z31" s="230">
        <f t="shared" si="13"/>
        <v>113.10300000000001</v>
      </c>
      <c r="AA31" s="238">
        <f t="shared" si="16"/>
        <v>164.01000000003842</v>
      </c>
      <c r="AB31" s="262">
        <f t="shared" si="17"/>
        <v>169.15547283698248</v>
      </c>
      <c r="AC31" s="263">
        <f t="shared" si="18"/>
        <v>1004.7127000000385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4.9799999999995634</v>
      </c>
      <c r="C32" s="228">
        <f>Filter!H31*10.23</f>
        <v>429.66</v>
      </c>
      <c r="D32" s="57">
        <f t="shared" si="14"/>
        <v>9.2316506024104488</v>
      </c>
      <c r="E32" s="58">
        <f t="shared" si="15"/>
        <v>45.973620000000004</v>
      </c>
      <c r="F32" s="244">
        <f>Filter!I31*2</f>
        <v>3178.32</v>
      </c>
      <c r="G32" s="57">
        <f t="shared" si="19"/>
        <v>60.311493975908903</v>
      </c>
      <c r="H32" s="58">
        <f t="shared" si="1"/>
        <v>300.35124000000002</v>
      </c>
      <c r="I32" s="211">
        <f>Filter!J31</f>
        <v>290</v>
      </c>
      <c r="J32" s="49">
        <f t="shared" si="19"/>
        <v>20.934738955825129</v>
      </c>
      <c r="K32" s="50">
        <f t="shared" si="3"/>
        <v>104.255</v>
      </c>
      <c r="L32" s="244">
        <f>Filter!K31</f>
        <v>453.15000000000003</v>
      </c>
      <c r="M32" s="49">
        <f t="shared" si="19"/>
        <v>66.425602409644384</v>
      </c>
      <c r="N32" s="50">
        <f t="shared" si="5"/>
        <v>330.79950000000002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20</v>
      </c>
      <c r="Y32" s="212">
        <f t="shared" si="12"/>
        <v>8.4116465863461194</v>
      </c>
      <c r="Z32" s="230">
        <f t="shared" si="13"/>
        <v>41.89</v>
      </c>
      <c r="AA32" s="238">
        <f t="shared" si="16"/>
        <v>164.33999999998559</v>
      </c>
      <c r="AB32" s="262">
        <f t="shared" si="17"/>
        <v>165.31513253013497</v>
      </c>
      <c r="AC32" s="263">
        <f t="shared" si="18"/>
        <v>987.6093599999856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5.0499999999992724</v>
      </c>
      <c r="C33" s="228">
        <f>Filter!H32*10.23</f>
        <v>429.66</v>
      </c>
      <c r="D33" s="57">
        <f t="shared" si="14"/>
        <v>9.1036871287141832</v>
      </c>
      <c r="E33" s="58">
        <f t="shared" si="15"/>
        <v>45.973620000000004</v>
      </c>
      <c r="F33" s="244">
        <f>Filter!I32*2</f>
        <v>3126.64</v>
      </c>
      <c r="G33" s="57">
        <f t="shared" si="19"/>
        <v>58.508411881196544</v>
      </c>
      <c r="H33" s="58">
        <f t="shared" si="1"/>
        <v>295.46747999999997</v>
      </c>
      <c r="I33" s="211">
        <f>Filter!J32</f>
        <v>310</v>
      </c>
      <c r="J33" s="49">
        <f t="shared" si="19"/>
        <v>22.068316831686346</v>
      </c>
      <c r="K33" s="50">
        <f t="shared" si="3"/>
        <v>111.44499999999999</v>
      </c>
      <c r="L33" s="244">
        <f>Filter!K32</f>
        <v>367.65000000000003</v>
      </c>
      <c r="M33" s="49">
        <f t="shared" si="19"/>
        <v>53.145445544562115</v>
      </c>
      <c r="N33" s="50">
        <f t="shared" si="5"/>
        <v>268.3845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8</v>
      </c>
      <c r="Y33" s="212">
        <f t="shared" si="12"/>
        <v>3.3180198019806761</v>
      </c>
      <c r="Z33" s="230">
        <f t="shared" si="13"/>
        <v>16.756</v>
      </c>
      <c r="AA33" s="238">
        <f t="shared" si="16"/>
        <v>166.64999999997599</v>
      </c>
      <c r="AB33" s="262">
        <f t="shared" si="17"/>
        <v>146.14388118813986</v>
      </c>
      <c r="AC33" s="263">
        <f t="shared" si="18"/>
        <v>904.67659999997591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5.6400000000030559</v>
      </c>
      <c r="C34" s="228">
        <f>Filter!H33*10.23</f>
        <v>480.81</v>
      </c>
      <c r="D34" s="57">
        <f t="shared" si="14"/>
        <v>9.1217499999950569</v>
      </c>
      <c r="E34" s="58">
        <f t="shared" si="15"/>
        <v>51.446669999999997</v>
      </c>
      <c r="F34" s="244">
        <f>Filter!I33*2</f>
        <v>3591.7599999999998</v>
      </c>
      <c r="G34" s="57">
        <f t="shared" si="19"/>
        <v>60.181085106350366</v>
      </c>
      <c r="H34" s="58">
        <f t="shared" si="1"/>
        <v>339.42131999999998</v>
      </c>
      <c r="I34" s="211">
        <f>Filter!J33</f>
        <v>330</v>
      </c>
      <c r="J34" s="49">
        <f t="shared" si="19"/>
        <v>21.034574468073707</v>
      </c>
      <c r="K34" s="50">
        <f t="shared" si="3"/>
        <v>118.63499999999999</v>
      </c>
      <c r="L34" s="244">
        <f>Filter!K33</f>
        <v>453.15000000000003</v>
      </c>
      <c r="M34" s="49">
        <f t="shared" si="19"/>
        <v>58.652393616989499</v>
      </c>
      <c r="N34" s="50">
        <f t="shared" si="5"/>
        <v>330.79950000000002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31</v>
      </c>
      <c r="Y34" s="212">
        <f t="shared" si="12"/>
        <v>11.512322695029225</v>
      </c>
      <c r="Z34" s="230">
        <f t="shared" si="13"/>
        <v>64.929500000000004</v>
      </c>
      <c r="AA34" s="238">
        <f t="shared" si="16"/>
        <v>186.12000000010084</v>
      </c>
      <c r="AB34" s="262">
        <f t="shared" si="17"/>
        <v>160.50212588643782</v>
      </c>
      <c r="AC34" s="263">
        <f t="shared" si="18"/>
        <v>1091.3519900001008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6.9599999999991269</v>
      </c>
      <c r="C35" s="228">
        <f>Filter!H34*10.23</f>
        <v>521.73</v>
      </c>
      <c r="D35" s="57">
        <f t="shared" ref="D35:D36" si="20">IF(ISBLANK(C35),"",(C35*E$43)/$B35)</f>
        <v>8.020849137932041</v>
      </c>
      <c r="E35" s="58">
        <f t="shared" ref="E35:E36" si="21">IF(ISBLANK(C35),"",C35*E$43)</f>
        <v>55.825110000000002</v>
      </c>
      <c r="F35" s="244">
        <f>Filter!I34*2</f>
        <v>4470.32</v>
      </c>
      <c r="G35" s="57">
        <f t="shared" ref="G35:G36" si="22">IF(ISBLANK(F35),"",(F35*H$43)/$B35)</f>
        <v>60.696155172421399</v>
      </c>
      <c r="H35" s="58">
        <f t="shared" ref="H35:H36" si="23">IF(ISBLANK(F35),"",F35*H$43)</f>
        <v>422.44523999999996</v>
      </c>
      <c r="I35" s="211">
        <f>Filter!J34</f>
        <v>350</v>
      </c>
      <c r="J35" s="49">
        <f t="shared" ref="J35:J36" si="24">IF(ISBLANK(I35),"",(I35*K$43)/$B35)</f>
        <v>18.078304597703415</v>
      </c>
      <c r="K35" s="50">
        <f t="shared" ref="K35:K36" si="25">IF(ISBLANK(I35),"",I35*K$43)</f>
        <v>125.82499999999999</v>
      </c>
      <c r="L35" s="244">
        <f>Filter!K34</f>
        <v>538.65000000000009</v>
      </c>
      <c r="M35" s="49">
        <f t="shared" ref="M35:M36" si="26">IF(ISBLANK(L35),"",(L35*N$43)/$B35)</f>
        <v>56.496336206903642</v>
      </c>
      <c r="N35" s="50">
        <f t="shared" ref="N35:N36" si="27">IF(ISBLANK(L35),"",L35*N$43)</f>
        <v>393.21450000000004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24</v>
      </c>
      <c r="Y35" s="212">
        <f t="shared" ref="Y35:Y36" si="34">IF(ISBLANK(X35),"",(X35*Z$43)/$B35)</f>
        <v>7.2224137931043542</v>
      </c>
      <c r="Z35" s="230">
        <f t="shared" ref="Z35:Z36" si="35">IF(ISBLANK(X35),"",X35*Z$43)</f>
        <v>50.268000000000001</v>
      </c>
      <c r="AA35" s="238">
        <f t="shared" si="16"/>
        <v>229.67999999997119</v>
      </c>
      <c r="AB35" s="262">
        <f t="shared" si="17"/>
        <v>150.51405890806484</v>
      </c>
      <c r="AC35" s="263">
        <f t="shared" si="18"/>
        <v>1277.2578499999711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0</v>
      </c>
      <c r="C36" s="228">
        <f>Filter!H35*10.23</f>
        <v>0</v>
      </c>
      <c r="D36" s="57" t="e">
        <f t="shared" si="20"/>
        <v>#DIV/0!</v>
      </c>
      <c r="E36" s="58">
        <f t="shared" si="21"/>
        <v>0</v>
      </c>
      <c r="F36" s="244">
        <f>Filter!I35*2</f>
        <v>0</v>
      </c>
      <c r="G36" s="57" t="e">
        <f t="shared" si="22"/>
        <v>#DIV/0!</v>
      </c>
      <c r="H36" s="58">
        <f t="shared" si="23"/>
        <v>0</v>
      </c>
      <c r="I36" s="211">
        <f>Filter!J35</f>
        <v>0</v>
      </c>
      <c r="J36" s="49" t="e">
        <f t="shared" si="24"/>
        <v>#DIV/0!</v>
      </c>
      <c r="K36" s="50">
        <f t="shared" si="25"/>
        <v>0</v>
      </c>
      <c r="L36" s="244" t="str">
        <f>Filter!K35</f>
        <v/>
      </c>
      <c r="M36" s="49" t="e">
        <f t="shared" si="26"/>
        <v>#VALUE!</v>
      </c>
      <c r="N36" s="50" t="e">
        <f t="shared" si="27"/>
        <v>#VALUE!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0</v>
      </c>
      <c r="Y36" s="212" t="e">
        <f t="shared" si="34"/>
        <v>#DIV/0!</v>
      </c>
      <c r="Z36" s="230">
        <f t="shared" si="35"/>
        <v>0</v>
      </c>
      <c r="AA36" s="238">
        <f t="shared" si="16"/>
        <v>0</v>
      </c>
      <c r="AB36" s="262" t="e">
        <f t="shared" si="17"/>
        <v>#DIV/0!</v>
      </c>
      <c r="AC36" s="263" t="e">
        <f t="shared" si="18"/>
        <v>#VALUE!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171.12000000000262</v>
      </c>
      <c r="C37" s="249"/>
      <c r="D37" s="250"/>
      <c r="E37" s="251">
        <f t="shared" ref="E37:W37" si="36">SUM(E6:E36)</f>
        <v>1574.04918</v>
      </c>
      <c r="F37" s="213"/>
      <c r="G37" s="252"/>
      <c r="H37" s="253">
        <f t="shared" si="36"/>
        <v>10161.883619999999</v>
      </c>
      <c r="I37" s="213"/>
      <c r="J37" s="214"/>
      <c r="K37" s="215">
        <f t="shared" si="36"/>
        <v>3372.1099999999997</v>
      </c>
      <c r="L37" s="213"/>
      <c r="M37" s="214"/>
      <c r="N37" s="215" t="e">
        <f>SUM(N6:N36)</f>
        <v>#VALUE!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1650.4660000000003</v>
      </c>
      <c r="AA37" s="214">
        <f>SUMIF(AA6:AA36,"&lt;&gt;#VALUE!")</f>
        <v>5646.9600000000864</v>
      </c>
      <c r="AB37" s="239" t="e">
        <f>SUMIF(AB6:AB36,"&lt;&gt;#VALUE!")</f>
        <v>#DIV/0!</v>
      </c>
      <c r="AC37" s="239">
        <f>SUMIF(AC6:AC36,"&lt;&gt;#VALUE!")</f>
        <v>32678.977800000084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5.5200000000000848</v>
      </c>
      <c r="C38" s="254">
        <f>AVERAGE(C6:C36)</f>
        <v>474.54000000000008</v>
      </c>
      <c r="D38" s="216" t="e">
        <f>AVERAGEIF(D6:D36,"&lt;&gt;#VALUE!")</f>
        <v>#DIV/0!</v>
      </c>
      <c r="E38" s="255">
        <f t="shared" ref="E38:W38" si="38">AVERAGE(E6:E36)</f>
        <v>50.775779999999997</v>
      </c>
      <c r="F38" s="256">
        <f t="shared" si="38"/>
        <v>3468.811612903226</v>
      </c>
      <c r="G38" s="216" t="e">
        <f>AVERAGEIF(G6:G36,"&lt;&gt;#VALUE!")</f>
        <v>#DIV/0!</v>
      </c>
      <c r="H38" s="216">
        <f t="shared" si="38"/>
        <v>327.80269741935479</v>
      </c>
      <c r="I38" s="256">
        <f t="shared" si="38"/>
        <v>302.58064516129031</v>
      </c>
      <c r="J38" s="216" t="e">
        <f>AVERAGEIF(J6:J36,"&lt;&gt;#VALUE!")</f>
        <v>#DIV/0!</v>
      </c>
      <c r="K38" s="256">
        <f t="shared" si="38"/>
        <v>108.77774193548386</v>
      </c>
      <c r="L38" s="256">
        <f t="shared" si="38"/>
        <v>469.1099999999999</v>
      </c>
      <c r="M38" s="216">
        <f>AVERAGEIF(M6:M36,"&lt;&gt;#VALUE!")</f>
        <v>60.12417556607727</v>
      </c>
      <c r="N38" s="216">
        <f>AVERAGEIF(N6:N36,"&lt;&gt;#VALUE!")</f>
        <v>342.45030000000003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25.419354838709676</v>
      </c>
      <c r="Y38" s="216" t="e">
        <f t="shared" si="39"/>
        <v>#DIV/0!</v>
      </c>
      <c r="Z38" s="257">
        <f t="shared" si="39"/>
        <v>53.240838709677433</v>
      </c>
      <c r="AA38" s="240">
        <f t="shared" ref="AA38" si="40">AVERAGEIF(AA6:AA36,"&lt;&gt;#VALUE!")</f>
        <v>182.16000000000278</v>
      </c>
      <c r="AB38" s="264">
        <f>AC37/B37</f>
        <v>190.97111851332156</v>
      </c>
      <c r="AC38" s="257">
        <f>AVERAGEIF(AC6:AC36,"&lt;&gt;#VALUE!")</f>
        <v>1089.2992600000027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6.9599999999991269</v>
      </c>
      <c r="C39" s="258">
        <f>MAX(C6:C36)</f>
        <v>613.80000000000007</v>
      </c>
      <c r="D39" s="259" t="e">
        <f t="shared" ref="D39:Z39" si="41">MAX(D6:D36)</f>
        <v>#DIV/0!</v>
      </c>
      <c r="E39" s="259">
        <f t="shared" si="41"/>
        <v>65.676600000000008</v>
      </c>
      <c r="F39" s="217">
        <f t="shared" si="41"/>
        <v>4470.32</v>
      </c>
      <c r="G39" s="260" t="e">
        <f t="shared" si="41"/>
        <v>#DIV/0!</v>
      </c>
      <c r="H39" s="260">
        <f t="shared" si="41"/>
        <v>422.44523999999996</v>
      </c>
      <c r="I39" s="217">
        <f t="shared" si="41"/>
        <v>390</v>
      </c>
      <c r="J39" s="217" t="e">
        <f t="shared" si="41"/>
        <v>#DIV/0!</v>
      </c>
      <c r="K39" s="217">
        <f t="shared" si="41"/>
        <v>140.20499999999998</v>
      </c>
      <c r="L39" s="217">
        <f t="shared" si="41"/>
        <v>709.65000000000009</v>
      </c>
      <c r="M39" s="217" t="e">
        <f t="shared" si="41"/>
        <v>#VALUE!</v>
      </c>
      <c r="N39" s="217" t="e">
        <f t="shared" si="41"/>
        <v>#VALUE!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56</v>
      </c>
      <c r="Y39" s="217" t="e">
        <f t="shared" si="41"/>
        <v>#DIV/0!</v>
      </c>
      <c r="Z39" s="261">
        <f t="shared" si="41"/>
        <v>117.292</v>
      </c>
      <c r="AA39" s="241">
        <f t="shared" ref="AA39:AC39" si="42">MAX(AA6:AA36)</f>
        <v>229.67999999997119</v>
      </c>
      <c r="AB39" s="265" t="e">
        <f t="shared" si="42"/>
        <v>#DIV/0!</v>
      </c>
      <c r="AC39" s="217" t="e">
        <f t="shared" si="42"/>
        <v>#VALUE!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0</v>
      </c>
      <c r="C40" s="258">
        <f>MIN(C6:C36)</f>
        <v>0</v>
      </c>
      <c r="D40" s="259" t="e">
        <f t="shared" ref="D40:Z40" si="43">MIN(D6:D36)</f>
        <v>#DIV/0!</v>
      </c>
      <c r="E40" s="259">
        <f t="shared" si="43"/>
        <v>0</v>
      </c>
      <c r="F40" s="217">
        <f t="shared" si="43"/>
        <v>0</v>
      </c>
      <c r="G40" s="260" t="e">
        <f t="shared" si="43"/>
        <v>#DIV/0!</v>
      </c>
      <c r="H40" s="260">
        <f t="shared" si="43"/>
        <v>0</v>
      </c>
      <c r="I40" s="217">
        <f t="shared" si="43"/>
        <v>0</v>
      </c>
      <c r="J40" s="217" t="e">
        <f t="shared" si="43"/>
        <v>#DIV/0!</v>
      </c>
      <c r="K40" s="217">
        <f t="shared" si="43"/>
        <v>0</v>
      </c>
      <c r="L40" s="217">
        <f t="shared" si="43"/>
        <v>367.65000000000003</v>
      </c>
      <c r="M40" s="217" t="e">
        <f t="shared" si="43"/>
        <v>#VALUE!</v>
      </c>
      <c r="N40" s="217" t="e">
        <f t="shared" si="43"/>
        <v>#VALUE!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0</v>
      </c>
      <c r="Y40" s="217" t="e">
        <f t="shared" si="43"/>
        <v>#DIV/0!</v>
      </c>
      <c r="Z40" s="261">
        <f t="shared" si="43"/>
        <v>0</v>
      </c>
      <c r="AA40" s="242">
        <f t="shared" ref="AA40:AC40" si="44">MIN(AA6:AA36)</f>
        <v>0</v>
      </c>
      <c r="AB40" s="265" t="e">
        <f t="shared" si="44"/>
        <v>#DIV/0!</v>
      </c>
      <c r="AC40" s="217" t="e">
        <f t="shared" si="44"/>
        <v>#VALUE!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4" t="s">
        <v>66</v>
      </c>
      <c r="D43" s="404"/>
      <c r="E43" s="106">
        <v>0.107</v>
      </c>
      <c r="F43" s="419" t="s">
        <v>70</v>
      </c>
      <c r="G43" s="419"/>
      <c r="H43" s="106">
        <v>9.4500000000000001E-2</v>
      </c>
      <c r="I43" s="406" t="s">
        <v>71</v>
      </c>
      <c r="J43" s="406"/>
      <c r="K43" s="106">
        <v>0.35949999999999999</v>
      </c>
      <c r="L43" s="426" t="s">
        <v>72</v>
      </c>
      <c r="M43" s="426"/>
      <c r="N43" s="106">
        <v>0.73</v>
      </c>
      <c r="O43" s="427" t="s">
        <v>73</v>
      </c>
      <c r="P43" s="427"/>
      <c r="Q43" s="106">
        <v>0.25</v>
      </c>
      <c r="R43" s="407" t="s">
        <v>74</v>
      </c>
      <c r="S43" s="407"/>
      <c r="T43" s="106">
        <v>0.25</v>
      </c>
      <c r="U43" s="428" t="s">
        <v>68</v>
      </c>
      <c r="V43" s="428"/>
      <c r="W43" s="106">
        <v>0.25</v>
      </c>
      <c r="X43" s="438" t="s">
        <v>102</v>
      </c>
      <c r="Y43" s="438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4" t="s">
        <v>67</v>
      </c>
      <c r="D45" s="404"/>
      <c r="E45" s="114"/>
      <c r="F45" s="419" t="s">
        <v>67</v>
      </c>
      <c r="G45" s="419"/>
      <c r="H45" s="115"/>
      <c r="I45" s="406" t="s">
        <v>67</v>
      </c>
      <c r="J45" s="406"/>
      <c r="K45" s="116"/>
      <c r="L45" s="426" t="s">
        <v>67</v>
      </c>
      <c r="M45" s="426"/>
      <c r="N45" s="117"/>
      <c r="O45" s="427" t="s">
        <v>67</v>
      </c>
      <c r="P45" s="427"/>
      <c r="Q45" s="118"/>
      <c r="R45" s="407" t="s">
        <v>67</v>
      </c>
      <c r="S45" s="407"/>
      <c r="T45" s="119"/>
      <c r="U45" s="428" t="s">
        <v>67</v>
      </c>
      <c r="V45" s="428"/>
      <c r="W45" s="114"/>
      <c r="X45" s="439" t="s">
        <v>67</v>
      </c>
      <c r="Y45" s="439"/>
      <c r="Z45" s="222"/>
      <c r="AA45" s="235" t="s">
        <v>105</v>
      </c>
      <c r="AB45" s="236"/>
      <c r="AC45" s="338">
        <f>AB38/1000</f>
        <v>0.19097111851332155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workbookViewId="0">
      <selection activeCell="C23" sqref="C23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3" t="s">
        <v>121</v>
      </c>
      <c r="B4" s="444"/>
      <c r="C4" s="445"/>
    </row>
    <row r="5" spans="1:3" ht="27.6" customHeight="1" thickBot="1" x14ac:dyDescent="0.3">
      <c r="A5" s="440" t="s">
        <v>119</v>
      </c>
      <c r="B5" s="441"/>
      <c r="C5" s="442"/>
    </row>
    <row r="6" spans="1:3" x14ac:dyDescent="0.25">
      <c r="A6" s="344" t="s">
        <v>120</v>
      </c>
      <c r="B6" s="344"/>
      <c r="C6" s="344"/>
    </row>
    <row r="7" spans="1:3" x14ac:dyDescent="0.25">
      <c r="A7" s="345">
        <v>1</v>
      </c>
      <c r="B7" s="333">
        <f>'[1]1'!$J$37</f>
        <v>6739250</v>
      </c>
      <c r="C7" s="333">
        <f>IF(ISBLANK(Pumpage!B7),"",(B7-B6))</f>
        <v>6739250</v>
      </c>
    </row>
    <row r="8" spans="1:3" x14ac:dyDescent="0.25">
      <c r="A8" s="345">
        <v>2</v>
      </c>
      <c r="B8" s="333">
        <f>'[1]2'!$J$37</f>
        <v>6779480</v>
      </c>
      <c r="C8" s="333">
        <f t="shared" ref="C8:C36" si="0">B8-B7</f>
        <v>40230</v>
      </c>
    </row>
    <row r="9" spans="1:3" x14ac:dyDescent="0.25">
      <c r="A9" s="345">
        <v>3</v>
      </c>
      <c r="B9" s="333">
        <f>'[1]3'!$J$37</f>
        <v>6819320</v>
      </c>
      <c r="C9" s="333">
        <f t="shared" si="0"/>
        <v>39840</v>
      </c>
    </row>
    <row r="10" spans="1:3" x14ac:dyDescent="0.25">
      <c r="A10" s="345">
        <v>4</v>
      </c>
      <c r="B10" s="333">
        <f>'[1]4'!$J$37</f>
        <v>6859140</v>
      </c>
      <c r="C10" s="333">
        <f t="shared" si="0"/>
        <v>39820</v>
      </c>
    </row>
    <row r="11" spans="1:3" x14ac:dyDescent="0.25">
      <c r="A11" s="345">
        <v>5</v>
      </c>
      <c r="B11" s="333">
        <f>'[1]5'!$J$37</f>
        <v>6898930</v>
      </c>
      <c r="C11" s="333">
        <f t="shared" si="0"/>
        <v>39790</v>
      </c>
    </row>
    <row r="12" spans="1:3" x14ac:dyDescent="0.25">
      <c r="A12" s="345">
        <v>6</v>
      </c>
      <c r="B12" s="333">
        <f>'[1]6'!$J$37</f>
        <v>6933190</v>
      </c>
      <c r="C12" s="333">
        <f t="shared" si="0"/>
        <v>34260</v>
      </c>
    </row>
    <row r="13" spans="1:3" x14ac:dyDescent="0.25">
      <c r="A13" s="345">
        <v>7</v>
      </c>
      <c r="B13" s="333">
        <f>'[1]7'!$J$37</f>
        <v>9673080</v>
      </c>
      <c r="C13" s="333">
        <f t="shared" si="0"/>
        <v>2739890</v>
      </c>
    </row>
    <row r="14" spans="1:3" x14ac:dyDescent="0.25">
      <c r="A14" s="345">
        <v>8</v>
      </c>
      <c r="B14" s="333">
        <f>'[1]8'!$J$37</f>
        <v>7013090</v>
      </c>
      <c r="C14" s="333">
        <f t="shared" si="0"/>
        <v>-2659990</v>
      </c>
    </row>
    <row r="15" spans="1:3" x14ac:dyDescent="0.25">
      <c r="A15" s="345">
        <v>9</v>
      </c>
      <c r="B15" s="333">
        <f>'[1]9'!$J$37</f>
        <v>7044990</v>
      </c>
      <c r="C15" s="333">
        <f t="shared" si="0"/>
        <v>31900</v>
      </c>
    </row>
    <row r="16" spans="1:3" x14ac:dyDescent="0.25">
      <c r="A16" s="345">
        <v>10</v>
      </c>
      <c r="B16" s="333">
        <f>'[1]10'!$J$37</f>
        <v>7085190</v>
      </c>
      <c r="C16" s="333">
        <f t="shared" si="0"/>
        <v>40200</v>
      </c>
    </row>
    <row r="17" spans="1:3" x14ac:dyDescent="0.25">
      <c r="A17" s="345">
        <v>11</v>
      </c>
      <c r="B17" s="333">
        <f>'[1]11'!$J$37</f>
        <v>7124830</v>
      </c>
      <c r="C17" s="333">
        <f t="shared" si="0"/>
        <v>39640</v>
      </c>
    </row>
    <row r="18" spans="1:3" x14ac:dyDescent="0.25">
      <c r="A18" s="345">
        <v>12</v>
      </c>
      <c r="B18" s="333">
        <f>'[1]12'!$J$37</f>
        <v>7164540</v>
      </c>
      <c r="C18" s="333">
        <f t="shared" si="0"/>
        <v>39710</v>
      </c>
    </row>
    <row r="19" spans="1:3" x14ac:dyDescent="0.25">
      <c r="A19" s="345">
        <v>13</v>
      </c>
      <c r="B19" s="333">
        <f>'[1]13'!$J$37</f>
        <v>7204700</v>
      </c>
      <c r="C19" s="333">
        <f t="shared" si="0"/>
        <v>40160</v>
      </c>
    </row>
    <row r="20" spans="1:3" x14ac:dyDescent="0.25">
      <c r="A20" s="345">
        <v>14</v>
      </c>
      <c r="B20" s="333">
        <f>'[1]14'!$J$37</f>
        <v>7244660</v>
      </c>
      <c r="C20" s="333">
        <f t="shared" si="0"/>
        <v>39960</v>
      </c>
    </row>
    <row r="21" spans="1:3" x14ac:dyDescent="0.25">
      <c r="A21" s="345">
        <v>15</v>
      </c>
      <c r="B21" s="333">
        <f>'[1]15'!$J$37</f>
        <v>7284500</v>
      </c>
      <c r="C21" s="333">
        <f t="shared" si="0"/>
        <v>39840</v>
      </c>
    </row>
    <row r="22" spans="1:3" x14ac:dyDescent="0.25">
      <c r="A22" s="345">
        <v>16</v>
      </c>
      <c r="B22" s="333">
        <v>7324370</v>
      </c>
      <c r="C22" s="333">
        <v>39870</v>
      </c>
    </row>
    <row r="23" spans="1:3" x14ac:dyDescent="0.25">
      <c r="A23" s="345">
        <v>17</v>
      </c>
      <c r="B23" s="333"/>
      <c r="C23" s="333">
        <f>B2</f>
        <v>0</v>
      </c>
    </row>
    <row r="24" spans="1:3" x14ac:dyDescent="0.25">
      <c r="A24" s="345">
        <v>18</v>
      </c>
      <c r="B24" s="333">
        <f>'[1]18'!$J$37</f>
        <v>7404020</v>
      </c>
      <c r="C24" s="333">
        <f t="shared" si="0"/>
        <v>7404020</v>
      </c>
    </row>
    <row r="25" spans="1:3" x14ac:dyDescent="0.25">
      <c r="A25" s="345">
        <v>19</v>
      </c>
      <c r="B25" s="333">
        <f>'[1]19'!$J$37</f>
        <v>7444050</v>
      </c>
      <c r="C25" s="333">
        <f t="shared" si="0"/>
        <v>40030</v>
      </c>
    </row>
    <row r="26" spans="1:3" x14ac:dyDescent="0.25">
      <c r="A26" s="345">
        <v>20</v>
      </c>
      <c r="B26" s="333">
        <f>'[1]20'!$J$37</f>
        <v>7483960</v>
      </c>
      <c r="C26" s="333">
        <f t="shared" si="0"/>
        <v>39910</v>
      </c>
    </row>
    <row r="27" spans="1:3" x14ac:dyDescent="0.25">
      <c r="A27" s="345">
        <v>21</v>
      </c>
      <c r="B27" s="333">
        <f>'[1]21'!$J$37</f>
        <v>7523690</v>
      </c>
      <c r="C27" s="333">
        <f t="shared" si="0"/>
        <v>39730</v>
      </c>
    </row>
    <row r="28" spans="1:3" x14ac:dyDescent="0.25">
      <c r="A28" s="345">
        <v>22</v>
      </c>
      <c r="B28" s="333">
        <f>'[1]22'!$J$37</f>
        <v>7563710</v>
      </c>
      <c r="C28" s="333">
        <f t="shared" si="0"/>
        <v>40020</v>
      </c>
    </row>
    <row r="29" spans="1:3" x14ac:dyDescent="0.25">
      <c r="A29" s="345">
        <v>23</v>
      </c>
      <c r="B29" s="333">
        <f>'[1]23'!$J$37</f>
        <v>7603770</v>
      </c>
      <c r="C29" s="333">
        <f t="shared" si="0"/>
        <v>40060</v>
      </c>
    </row>
    <row r="30" spans="1:3" x14ac:dyDescent="0.25">
      <c r="A30" s="345">
        <v>24</v>
      </c>
      <c r="B30" s="333">
        <f>'[1]24'!$J$37</f>
        <v>7643340</v>
      </c>
      <c r="C30" s="333">
        <f t="shared" si="0"/>
        <v>39570</v>
      </c>
    </row>
    <row r="31" spans="1:3" x14ac:dyDescent="0.25">
      <c r="A31" s="345">
        <v>25</v>
      </c>
      <c r="B31" s="333">
        <f>'[1]25'!$J$37</f>
        <v>7682950</v>
      </c>
      <c r="C31" s="333">
        <f t="shared" si="0"/>
        <v>39610</v>
      </c>
    </row>
    <row r="32" spans="1:3" x14ac:dyDescent="0.25">
      <c r="A32" s="345">
        <v>26</v>
      </c>
      <c r="B32" s="333">
        <f>'[1]26'!$J$37</f>
        <v>7723000</v>
      </c>
      <c r="C32" s="333">
        <f t="shared" si="0"/>
        <v>40050</v>
      </c>
    </row>
    <row r="33" spans="1:3" x14ac:dyDescent="0.25">
      <c r="A33" s="345">
        <v>27</v>
      </c>
      <c r="B33" s="333">
        <f>'[1]27'!$J$37</f>
        <v>7762620</v>
      </c>
      <c r="C33" s="333">
        <f t="shared" si="0"/>
        <v>39620</v>
      </c>
    </row>
    <row r="34" spans="1:3" x14ac:dyDescent="0.25">
      <c r="A34" s="345">
        <v>28</v>
      </c>
      <c r="B34" s="333">
        <f>'[1]28'!$J$37</f>
        <v>7801710</v>
      </c>
      <c r="C34" s="333">
        <f t="shared" si="0"/>
        <v>39090</v>
      </c>
    </row>
    <row r="35" spans="1:3" x14ac:dyDescent="0.25">
      <c r="A35" s="345">
        <v>29</v>
      </c>
      <c r="B35" s="333">
        <f>'[1]29'!$J$37</f>
        <v>7841200</v>
      </c>
      <c r="C35" s="333">
        <f t="shared" si="0"/>
        <v>39490</v>
      </c>
    </row>
    <row r="36" spans="1:3" x14ac:dyDescent="0.25">
      <c r="A36" s="345">
        <v>30</v>
      </c>
      <c r="B36" s="333">
        <f>'[1]30'!$J$37</f>
        <v>7881290</v>
      </c>
      <c r="C36" s="333">
        <f t="shared" si="0"/>
        <v>40090</v>
      </c>
    </row>
    <row r="37" spans="1:3" x14ac:dyDescent="0.25">
      <c r="A37" s="345">
        <v>31</v>
      </c>
      <c r="B37" s="333">
        <f>'[1]31'!$J$37</f>
        <v>0</v>
      </c>
      <c r="C37" s="333">
        <f t="shared" ref="C37" si="1">B37-B36</f>
        <v>-7881290</v>
      </c>
    </row>
    <row r="38" spans="1:3" x14ac:dyDescent="0.25">
      <c r="A38" s="333" t="s">
        <v>48</v>
      </c>
      <c r="B38" s="333"/>
      <c r="C38" s="333">
        <f>SUM(C7:C37)</f>
        <v>7324370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>
        <f>'[3]Monthly Chemical Report'!$E$37</f>
        <v>2021.7446699999998</v>
      </c>
    </row>
    <row r="108" spans="2:3" x14ac:dyDescent="0.25">
      <c r="B108" s="335" t="s">
        <v>113</v>
      </c>
      <c r="C108" s="336">
        <f>'Monthly Chemical Report'!$H$37</f>
        <v>10161.883619999999</v>
      </c>
    </row>
    <row r="109" spans="2:3" x14ac:dyDescent="0.25">
      <c r="B109" s="335" t="s">
        <v>95</v>
      </c>
      <c r="C109" s="336">
        <f>'Monthly Chemical Report'!$K$37</f>
        <v>3372.1099999999997</v>
      </c>
    </row>
    <row r="110" spans="2:3" x14ac:dyDescent="0.25">
      <c r="B110" s="335" t="s">
        <v>114</v>
      </c>
      <c r="C110" s="336" t="e">
        <f>'Monthly Chemical Report'!$N$37</f>
        <v>#VALUE!</v>
      </c>
    </row>
    <row r="111" spans="2:3" x14ac:dyDescent="0.25">
      <c r="B111" s="335" t="s">
        <v>115</v>
      </c>
      <c r="C111" s="336">
        <f>'Monthly Chemical Report'!Z37</f>
        <v>1650.4660000000003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32678.977800000084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Water Quality</vt:lpstr>
      <vt:lpstr>Pumpage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James Randell</cp:lastModifiedBy>
  <cp:lastPrinted>2021-01-21T20:37:57Z</cp:lastPrinted>
  <dcterms:created xsi:type="dcterms:W3CDTF">2013-07-05T18:30:31Z</dcterms:created>
  <dcterms:modified xsi:type="dcterms:W3CDTF">2021-01-21T20:39:45Z</dcterms:modified>
</cp:coreProperties>
</file>