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"/>
    </mc:Choice>
  </mc:AlternateContent>
  <bookViews>
    <workbookView xWindow="1650" yWindow="795" windowWidth="16665" windowHeight="8280" activeTab="4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'Water Quality'!$A$1:$O$42</definedName>
  </definedNames>
  <calcPr calcId="162913"/>
</workbook>
</file>

<file path=xl/calcChain.xml><?xml version="1.0" encoding="utf-8"?>
<calcChain xmlns="http://schemas.openxmlformats.org/spreadsheetml/2006/main">
  <c r="B28" i="8" l="1"/>
  <c r="B22" i="8"/>
  <c r="B21" i="8"/>
  <c r="J11" i="4" l="1"/>
  <c r="B37" i="8" l="1"/>
  <c r="B36" i="8"/>
  <c r="B35" i="8"/>
  <c r="B34" i="8"/>
  <c r="B33" i="8"/>
  <c r="B32" i="8"/>
  <c r="B31" i="8"/>
  <c r="B30" i="8"/>
  <c r="B29" i="8"/>
  <c r="B27" i="8"/>
  <c r="B26" i="8"/>
  <c r="B25" i="8"/>
  <c r="B24" i="8"/>
  <c r="B23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L35" i="6"/>
  <c r="K35" i="6"/>
  <c r="J35" i="6"/>
  <c r="I35" i="6"/>
  <c r="H35" i="6"/>
  <c r="L34" i="6"/>
  <c r="J34" i="6"/>
  <c r="I34" i="6"/>
  <c r="H34" i="6"/>
  <c r="L33" i="6"/>
  <c r="J33" i="6"/>
  <c r="I33" i="6"/>
  <c r="H33" i="6"/>
  <c r="L32" i="6"/>
  <c r="J32" i="6"/>
  <c r="I32" i="6"/>
  <c r="H32" i="6"/>
  <c r="L31" i="6"/>
  <c r="J31" i="6"/>
  <c r="I31" i="6"/>
  <c r="H31" i="6"/>
  <c r="L30" i="6"/>
  <c r="J30" i="6"/>
  <c r="I30" i="6"/>
  <c r="H30" i="6"/>
  <c r="L29" i="6"/>
  <c r="K29" i="6"/>
  <c r="J29" i="6"/>
  <c r="I29" i="6"/>
  <c r="H29" i="6"/>
  <c r="L28" i="6"/>
  <c r="J28" i="6"/>
  <c r="I28" i="6"/>
  <c r="H28" i="6"/>
  <c r="L27" i="6"/>
  <c r="J27" i="6"/>
  <c r="I27" i="6"/>
  <c r="H27" i="6"/>
  <c r="L26" i="6"/>
  <c r="J26" i="6"/>
  <c r="I26" i="6"/>
  <c r="H26" i="6"/>
  <c r="L25" i="6"/>
  <c r="K25" i="6"/>
  <c r="J25" i="6"/>
  <c r="I25" i="6"/>
  <c r="H25" i="6"/>
  <c r="L24" i="6"/>
  <c r="J24" i="6"/>
  <c r="I24" i="6"/>
  <c r="H24" i="6"/>
  <c r="L23" i="6"/>
  <c r="J23" i="6"/>
  <c r="I23" i="6"/>
  <c r="H23" i="6"/>
  <c r="L22" i="6"/>
  <c r="J22" i="6"/>
  <c r="I22" i="6"/>
  <c r="H22" i="6"/>
  <c r="L21" i="6"/>
  <c r="K21" i="6"/>
  <c r="J21" i="6"/>
  <c r="I21" i="6"/>
  <c r="H21" i="6"/>
  <c r="L20" i="6"/>
  <c r="J20" i="6"/>
  <c r="I20" i="6"/>
  <c r="H20" i="6"/>
  <c r="L19" i="6"/>
  <c r="K19" i="6"/>
  <c r="J19" i="6"/>
  <c r="I19" i="6"/>
  <c r="H19" i="6"/>
  <c r="L18" i="6"/>
  <c r="J18" i="6"/>
  <c r="I18" i="6"/>
  <c r="H18" i="6"/>
  <c r="L17" i="6"/>
  <c r="J17" i="6"/>
  <c r="I17" i="6"/>
  <c r="H17" i="6"/>
  <c r="L16" i="6"/>
  <c r="J16" i="6"/>
  <c r="I16" i="6"/>
  <c r="H16" i="6"/>
  <c r="L15" i="6"/>
  <c r="J15" i="6"/>
  <c r="I15" i="6"/>
  <c r="H15" i="6"/>
  <c r="L14" i="6"/>
  <c r="J14" i="6"/>
  <c r="I14" i="6"/>
  <c r="H14" i="6"/>
  <c r="L13" i="6"/>
  <c r="J13" i="6"/>
  <c r="I13" i="6"/>
  <c r="H13" i="6"/>
  <c r="L12" i="6"/>
  <c r="J12" i="6"/>
  <c r="I12" i="6"/>
  <c r="H12" i="6"/>
  <c r="L11" i="6"/>
  <c r="J11" i="6"/>
  <c r="I11" i="6"/>
  <c r="H11" i="6"/>
  <c r="L10" i="6"/>
  <c r="K10" i="6"/>
  <c r="J10" i="6"/>
  <c r="I10" i="6"/>
  <c r="H10" i="6"/>
  <c r="L9" i="6"/>
  <c r="J9" i="6"/>
  <c r="I9" i="6"/>
  <c r="H9" i="6"/>
  <c r="L8" i="6"/>
  <c r="J8" i="6"/>
  <c r="I8" i="6"/>
  <c r="H8" i="6"/>
  <c r="L7" i="6"/>
  <c r="J7" i="6"/>
  <c r="I7" i="6"/>
  <c r="H7" i="6"/>
  <c r="L6" i="6"/>
  <c r="J6" i="6"/>
  <c r="I6" i="6"/>
  <c r="H6" i="6"/>
  <c r="L5" i="6"/>
  <c r="J5" i="6"/>
  <c r="I5" i="6"/>
  <c r="H5" i="6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9" i="5"/>
  <c r="N29" i="5"/>
  <c r="M29" i="5"/>
  <c r="L29" i="5"/>
  <c r="K29" i="5"/>
  <c r="J29" i="5"/>
  <c r="I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L36" i="4"/>
  <c r="J36" i="4"/>
  <c r="H36" i="4"/>
  <c r="F36" i="4"/>
  <c r="D36" i="4"/>
  <c r="B36" i="4"/>
  <c r="Q35" i="4"/>
  <c r="L35" i="4"/>
  <c r="J35" i="4"/>
  <c r="H35" i="4"/>
  <c r="F35" i="4"/>
  <c r="D35" i="4"/>
  <c r="B35" i="4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5" i="4"/>
  <c r="L25" i="4"/>
  <c r="J25" i="4"/>
  <c r="H25" i="4"/>
  <c r="F25" i="4"/>
  <c r="D25" i="4"/>
  <c r="B25" i="4"/>
  <c r="Q24" i="4"/>
  <c r="L24" i="4"/>
  <c r="J24" i="4"/>
  <c r="H24" i="4"/>
  <c r="F24" i="4"/>
  <c r="D24" i="4"/>
  <c r="B24" i="4"/>
  <c r="Q23" i="4"/>
  <c r="L23" i="4"/>
  <c r="J23" i="4"/>
  <c r="H23" i="4"/>
  <c r="F23" i="4"/>
  <c r="D23" i="4"/>
  <c r="B23" i="4"/>
  <c r="Q22" i="4"/>
  <c r="L22" i="4"/>
  <c r="J22" i="4"/>
  <c r="H22" i="4"/>
  <c r="F22" i="4"/>
  <c r="D22" i="4"/>
  <c r="B22" i="4"/>
  <c r="Q21" i="4"/>
  <c r="L21" i="4"/>
  <c r="J21" i="4"/>
  <c r="H21" i="4"/>
  <c r="F21" i="4"/>
  <c r="D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D17" i="4"/>
  <c r="B17" i="4"/>
  <c r="Q16" i="4"/>
  <c r="L16" i="4"/>
  <c r="J16" i="4"/>
  <c r="H16" i="4"/>
  <c r="F16" i="4"/>
  <c r="D16" i="4"/>
  <c r="B16" i="4"/>
  <c r="Q15" i="4"/>
  <c r="L15" i="4"/>
  <c r="J15" i="4"/>
  <c r="H15" i="4"/>
  <c r="F15" i="4"/>
  <c r="D15" i="4"/>
  <c r="B15" i="4"/>
  <c r="Q14" i="4"/>
  <c r="L14" i="4"/>
  <c r="J14" i="4"/>
  <c r="H14" i="4"/>
  <c r="F14" i="4"/>
  <c r="D14" i="4"/>
  <c r="B14" i="4"/>
  <c r="Q13" i="4"/>
  <c r="L13" i="4"/>
  <c r="J13" i="4"/>
  <c r="H13" i="4"/>
  <c r="F13" i="4"/>
  <c r="D13" i="4"/>
  <c r="B13" i="4"/>
  <c r="Q12" i="4"/>
  <c r="L12" i="4"/>
  <c r="J12" i="4"/>
  <c r="H12" i="4"/>
  <c r="F12" i="4"/>
  <c r="D12" i="4"/>
  <c r="B12" i="4"/>
  <c r="Q11" i="4"/>
  <c r="L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9" i="8" l="1"/>
  <c r="C107" i="11"/>
  <c r="C36" i="8" l="1"/>
  <c r="C35" i="8"/>
  <c r="C34" i="8"/>
  <c r="C33" i="8"/>
  <c r="C32" i="8"/>
  <c r="C31" i="8"/>
  <c r="C30" i="8"/>
  <c r="C29" i="8"/>
  <c r="C28" i="8"/>
  <c r="C27" i="8"/>
  <c r="C25" i="8"/>
  <c r="C26" i="8"/>
  <c r="C24" i="8"/>
  <c r="C23" i="8"/>
  <c r="C22" i="8"/>
  <c r="C21" i="8"/>
  <c r="C20" i="8"/>
  <c r="C19" i="8"/>
  <c r="C17" i="8"/>
  <c r="C18" i="8"/>
  <c r="C16" i="8"/>
  <c r="C15" i="8"/>
  <c r="C14" i="8"/>
  <c r="C13" i="8"/>
  <c r="C12" i="8"/>
  <c r="C11" i="8"/>
  <c r="C10" i="8"/>
  <c r="C8" i="8"/>
  <c r="C7" i="8" l="1"/>
  <c r="C7" i="4" l="1"/>
  <c r="I21" i="4" l="1"/>
  <c r="C6" i="4" l="1"/>
  <c r="R32" i="4" l="1"/>
  <c r="C112" i="11"/>
  <c r="C37" i="8" l="1"/>
  <c r="C38" i="8" l="1"/>
  <c r="I20" i="4" l="1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L36" i="7"/>
  <c r="N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C36" i="4" l="1"/>
  <c r="E36" i="4"/>
  <c r="G36" i="4"/>
  <c r="I36" i="4"/>
  <c r="K36" i="4"/>
  <c r="M36" i="4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AC36" i="7" s="1"/>
  <c r="D36" i="7"/>
  <c r="M36" i="7"/>
  <c r="Y36" i="7"/>
  <c r="G36" i="7"/>
  <c r="H36" i="6"/>
  <c r="H37" i="6"/>
  <c r="I36" i="6"/>
  <c r="AB36" i="7" l="1"/>
  <c r="C40" i="5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20" i="7" l="1"/>
  <c r="N20" i="7" l="1"/>
  <c r="AC20" i="7" s="1"/>
  <c r="M20" i="7"/>
  <c r="AB20" i="7" s="1"/>
  <c r="L22" i="7" l="1"/>
  <c r="N22" i="7" l="1"/>
  <c r="M22" i="7"/>
  <c r="AB22" i="7" l="1"/>
  <c r="AC22" i="7"/>
  <c r="K39" i="5" l="1"/>
  <c r="K40" i="5"/>
  <c r="N39" i="5"/>
  <c r="N40" i="5"/>
  <c r="O40" i="5"/>
  <c r="O39" i="5"/>
  <c r="L40" i="5"/>
  <c r="L39" i="5"/>
  <c r="J39" i="5"/>
  <c r="J40" i="5"/>
  <c r="D40" i="5"/>
  <c r="D39" i="5"/>
  <c r="I40" i="5"/>
  <c r="I39" i="5"/>
  <c r="L26" i="7"/>
  <c r="N26" i="7" l="1"/>
  <c r="M26" i="7"/>
  <c r="AB26" i="7" l="1"/>
  <c r="AC26" i="7"/>
  <c r="L30" i="7" l="1"/>
  <c r="N30" i="7" l="1"/>
  <c r="M30" i="7"/>
  <c r="AB30" i="7" l="1"/>
  <c r="AC30" i="7"/>
  <c r="L11" i="7" l="1"/>
  <c r="K38" i="5"/>
  <c r="N38" i="5" l="1"/>
  <c r="N11" i="7"/>
  <c r="AC11" i="7" s="1"/>
  <c r="M11" i="7"/>
  <c r="AB11" i="7" s="1"/>
  <c r="J38" i="5"/>
  <c r="O38" i="5"/>
  <c r="I38" i="5"/>
  <c r="L38" i="5"/>
  <c r="D38" i="5"/>
  <c r="G39" i="5"/>
  <c r="G38" i="5"/>
  <c r="G40" i="5"/>
  <c r="F40" i="5"/>
  <c r="F38" i="5"/>
  <c r="F39" i="5"/>
  <c r="E38" i="5"/>
  <c r="E39" i="5"/>
  <c r="E40" i="5"/>
  <c r="K5" i="6" l="1"/>
  <c r="L6" i="7" l="1"/>
  <c r="M6" i="7" l="1"/>
  <c r="N6" i="7"/>
  <c r="AC6" i="7" l="1"/>
  <c r="AB6" i="7"/>
  <c r="K6" i="6" l="1"/>
  <c r="L7" i="7" l="1"/>
  <c r="M7" i="7" l="1"/>
  <c r="N7" i="7"/>
  <c r="AC7" i="7" l="1"/>
  <c r="AB7" i="7"/>
  <c r="K7" i="6" l="1"/>
  <c r="L8" i="7" l="1"/>
  <c r="N8" i="7" l="1"/>
  <c r="M8" i="7"/>
  <c r="AB8" i="7" l="1"/>
  <c r="AC8" i="7"/>
  <c r="K8" i="6" l="1"/>
  <c r="L9" i="7" l="1"/>
  <c r="N9" i="7" l="1"/>
  <c r="M9" i="7"/>
  <c r="AB9" i="7" l="1"/>
  <c r="AC9" i="7"/>
  <c r="K9" i="6" l="1"/>
  <c r="L10" i="7" l="1"/>
  <c r="M10" i="7" l="1"/>
  <c r="N10" i="7"/>
  <c r="AC10" i="7" l="1"/>
  <c r="AB10" i="7"/>
  <c r="K11" i="6" l="1"/>
  <c r="L12" i="7" l="1"/>
  <c r="M12" i="7" l="1"/>
  <c r="N12" i="7"/>
  <c r="AC12" i="7" l="1"/>
  <c r="AB12" i="7"/>
  <c r="K12" i="6" l="1"/>
  <c r="L13" i="7" l="1"/>
  <c r="N13" i="7" l="1"/>
  <c r="M13" i="7"/>
  <c r="AB13" i="7" l="1"/>
  <c r="AC13" i="7"/>
  <c r="K13" i="6" l="1"/>
  <c r="L14" i="7" l="1"/>
  <c r="N14" i="7" l="1"/>
  <c r="M14" i="7"/>
  <c r="AC14" i="7" l="1"/>
  <c r="AB14" i="7"/>
  <c r="M15" i="5" l="1"/>
  <c r="K14" i="6"/>
  <c r="M39" i="5" l="1"/>
  <c r="M40" i="5"/>
  <c r="M38" i="5"/>
  <c r="L15" i="7"/>
  <c r="N15" i="7" l="1"/>
  <c r="M15" i="7"/>
  <c r="AB15" i="7" l="1"/>
  <c r="AC15" i="7"/>
  <c r="K15" i="6" l="1"/>
  <c r="L16" i="7" l="1"/>
  <c r="K39" i="6"/>
  <c r="K38" i="6"/>
  <c r="K37" i="6"/>
  <c r="N16" i="7" l="1"/>
  <c r="M16" i="7"/>
  <c r="AB16" i="7" l="1"/>
  <c r="AC16" i="7"/>
  <c r="K16" i="6" l="1"/>
  <c r="L17" i="7" l="1"/>
  <c r="N17" i="7" l="1"/>
  <c r="M17" i="7"/>
  <c r="AB17" i="7" l="1"/>
  <c r="AC17" i="7"/>
  <c r="K17" i="6" l="1"/>
  <c r="L18" i="7" l="1"/>
  <c r="N18" i="7" l="1"/>
  <c r="M18" i="7"/>
  <c r="AB18" i="7" l="1"/>
  <c r="AC18" i="7"/>
  <c r="K18" i="6" l="1"/>
  <c r="L19" i="7" l="1"/>
  <c r="N19" i="7" l="1"/>
  <c r="M19" i="7"/>
  <c r="AB19" i="7" l="1"/>
  <c r="AC19" i="7"/>
  <c r="K20" i="6" l="1"/>
  <c r="L21" i="7" l="1"/>
  <c r="N21" i="7" l="1"/>
  <c r="M21" i="7"/>
  <c r="AB21" i="7" l="1"/>
  <c r="AC21" i="7"/>
  <c r="K22" i="6" l="1"/>
  <c r="L23" i="7" l="1"/>
  <c r="N23" i="7" l="1"/>
  <c r="M23" i="7"/>
  <c r="AB23" i="7" l="1"/>
  <c r="AC23" i="7"/>
  <c r="K23" i="6" l="1"/>
  <c r="L24" i="7" l="1"/>
  <c r="N24" i="7" l="1"/>
  <c r="M24" i="7"/>
  <c r="AB24" i="7" l="1"/>
  <c r="AC24" i="7"/>
  <c r="K24" i="6" l="1"/>
  <c r="L25" i="7" l="1"/>
  <c r="N25" i="7" l="1"/>
  <c r="M25" i="7"/>
  <c r="AB25" i="7" l="1"/>
  <c r="AC25" i="7"/>
  <c r="K26" i="6" l="1"/>
  <c r="L27" i="7" l="1"/>
  <c r="N27" i="7" l="1"/>
  <c r="M27" i="7"/>
  <c r="AB27" i="7" l="1"/>
  <c r="AC27" i="7"/>
  <c r="K27" i="6" l="1"/>
  <c r="L28" i="7" l="1"/>
  <c r="N28" i="7" l="1"/>
  <c r="M28" i="7"/>
  <c r="AB28" i="7" l="1"/>
  <c r="AC28" i="7"/>
  <c r="H29" i="5" l="1"/>
  <c r="K28" i="6"/>
  <c r="H40" i="5" l="1"/>
  <c r="H39" i="5"/>
  <c r="H38" i="5"/>
  <c r="L29" i="7"/>
  <c r="M29" i="7" l="1"/>
  <c r="N29" i="7"/>
  <c r="AC29" i="7" l="1"/>
  <c r="AB29" i="7"/>
  <c r="K30" i="6" l="1"/>
  <c r="L31" i="7" l="1"/>
  <c r="N31" i="7" l="1"/>
  <c r="M31" i="7"/>
  <c r="AB31" i="7" l="1"/>
  <c r="AC31" i="7"/>
  <c r="K31" i="6" l="1"/>
  <c r="L32" i="7" l="1"/>
  <c r="N32" i="7" l="1"/>
  <c r="M32" i="7"/>
  <c r="AB32" i="7" l="1"/>
  <c r="AC32" i="7"/>
  <c r="K32" i="6" l="1"/>
  <c r="L33" i="7" l="1"/>
  <c r="N33" i="7" l="1"/>
  <c r="M33" i="7"/>
  <c r="AB33" i="7" l="1"/>
  <c r="AC33" i="7"/>
  <c r="K33" i="6" l="1"/>
  <c r="L34" i="7" l="1"/>
  <c r="N34" i="7" l="1"/>
  <c r="M34" i="7"/>
  <c r="AB34" i="7" l="1"/>
  <c r="AC34" i="7"/>
  <c r="K34" i="6" l="1"/>
  <c r="L35" i="7" l="1"/>
  <c r="K36" i="6"/>
  <c r="N35" i="7" l="1"/>
  <c r="M35" i="7"/>
  <c r="L38" i="7"/>
  <c r="L40" i="7"/>
  <c r="L39" i="7"/>
  <c r="AC35" i="7" l="1"/>
  <c r="N39" i="7"/>
  <c r="N40" i="7"/>
  <c r="N37" i="7"/>
  <c r="C110" i="11" s="1"/>
  <c r="N38" i="7"/>
  <c r="AB35" i="7"/>
  <c r="M39" i="7"/>
  <c r="M40" i="7"/>
  <c r="M38" i="7"/>
  <c r="AB37" i="7" l="1"/>
  <c r="AB39" i="7"/>
  <c r="AB40" i="7"/>
  <c r="AC39" i="7"/>
  <c r="AC38" i="7"/>
  <c r="AC37" i="7"/>
  <c r="AC40" i="7"/>
  <c r="AB38" i="7" l="1"/>
  <c r="AC45" i="7" s="1"/>
  <c r="C113" i="11"/>
  <c r="P35" i="6"/>
  <c r="P34" i="6"/>
  <c r="O32" i="6"/>
  <c r="P32" i="6"/>
  <c r="P31" i="6"/>
  <c r="M35" i="6"/>
  <c r="M32" i="6"/>
  <c r="Q6" i="6"/>
  <c r="N6" i="6"/>
  <c r="P6" i="6"/>
  <c r="M6" i="6"/>
  <c r="O6" i="6"/>
  <c r="P5" i="6"/>
  <c r="Q5" i="6"/>
  <c r="N5" i="6"/>
  <c r="O5" i="6"/>
  <c r="M5" i="6"/>
  <c r="O35" i="6"/>
  <c r="N35" i="6"/>
  <c r="Q35" i="6"/>
  <c r="M34" i="6"/>
  <c r="O34" i="6"/>
  <c r="Q34" i="6"/>
  <c r="M19" i="6"/>
  <c r="O19" i="6"/>
  <c r="P19" i="6"/>
  <c r="Q19" i="6"/>
  <c r="N19" i="6"/>
  <c r="N11" i="6"/>
  <c r="O11" i="6"/>
  <c r="Q11" i="6"/>
  <c r="M11" i="6"/>
  <c r="P11" i="6"/>
  <c r="M25" i="6"/>
  <c r="N25" i="6"/>
  <c r="Q25" i="6"/>
  <c r="O25" i="6"/>
  <c r="P25" i="6"/>
  <c r="Q30" i="6"/>
  <c r="M30" i="6"/>
  <c r="P30" i="6"/>
  <c r="N30" i="6"/>
  <c r="O30" i="6"/>
  <c r="O24" i="6"/>
  <c r="P24" i="6"/>
  <c r="Q24" i="6"/>
  <c r="M24" i="6"/>
  <c r="N24" i="6"/>
  <c r="P15" i="6"/>
  <c r="N15" i="6"/>
  <c r="O15" i="6"/>
  <c r="Q15" i="6"/>
  <c r="M15" i="6"/>
  <c r="Q17" i="6"/>
  <c r="O17" i="6"/>
  <c r="M17" i="6"/>
  <c r="N17" i="6"/>
  <c r="P17" i="6"/>
  <c r="Q7" i="6"/>
  <c r="M7" i="6"/>
  <c r="O7" i="6"/>
  <c r="P7" i="6"/>
  <c r="N7" i="6"/>
  <c r="M16" i="6"/>
  <c r="Q16" i="6"/>
  <c r="O16" i="6"/>
  <c r="P16" i="6"/>
  <c r="N16" i="6"/>
  <c r="N27" i="6"/>
  <c r="P27" i="6"/>
  <c r="Q27" i="6"/>
  <c r="M27" i="6"/>
  <c r="O27" i="6"/>
  <c r="O21" i="6"/>
  <c r="N21" i="6"/>
  <c r="Q21" i="6"/>
  <c r="P21" i="6"/>
  <c r="M21" i="6"/>
  <c r="N12" i="6"/>
  <c r="M12" i="6"/>
  <c r="Q12" i="6"/>
  <c r="O12" i="6"/>
  <c r="P12" i="6"/>
  <c r="P8" i="6"/>
  <c r="M8" i="6"/>
  <c r="N8" i="6"/>
  <c r="O8" i="6"/>
  <c r="Q8" i="6"/>
  <c r="N32" i="6"/>
  <c r="Q32" i="6"/>
  <c r="O26" i="6"/>
  <c r="M26" i="6"/>
  <c r="Q26" i="6"/>
  <c r="P26" i="6"/>
  <c r="N26" i="6"/>
  <c r="P28" i="6"/>
  <c r="N28" i="6"/>
  <c r="Q28" i="6"/>
  <c r="O28" i="6"/>
  <c r="M28" i="6"/>
  <c r="P22" i="6"/>
  <c r="Q22" i="6"/>
  <c r="N22" i="6"/>
  <c r="O22" i="6"/>
  <c r="M22" i="6"/>
  <c r="N18" i="6"/>
  <c r="P18" i="6"/>
  <c r="O18" i="6"/>
  <c r="M18" i="6"/>
  <c r="Q18" i="6"/>
  <c r="M13" i="6"/>
  <c r="Q13" i="6"/>
  <c r="N13" i="6"/>
  <c r="P13" i="6"/>
  <c r="O13" i="6"/>
  <c r="P9" i="6"/>
  <c r="O9" i="6"/>
  <c r="Q9" i="6"/>
  <c r="N9" i="6"/>
  <c r="M9" i="6"/>
  <c r="M31" i="6"/>
  <c r="Q31" i="6"/>
  <c r="O31" i="6"/>
  <c r="N20" i="6"/>
  <c r="P20" i="6"/>
  <c r="M20" i="6"/>
  <c r="Q20" i="6"/>
  <c r="O20" i="6"/>
  <c r="O33" i="6"/>
  <c r="P33" i="6"/>
  <c r="N33" i="6"/>
  <c r="Q33" i="6"/>
  <c r="M33" i="6"/>
  <c r="N29" i="6"/>
  <c r="Q29" i="6"/>
  <c r="O29" i="6"/>
  <c r="P29" i="6"/>
  <c r="M29" i="6"/>
  <c r="M23" i="6"/>
  <c r="Q23" i="6"/>
  <c r="N23" i="6"/>
  <c r="P23" i="6"/>
  <c r="O23" i="6"/>
  <c r="M14" i="6"/>
  <c r="Q14" i="6"/>
  <c r="O14" i="6"/>
  <c r="P14" i="6"/>
  <c r="N14" i="6"/>
  <c r="N10" i="6"/>
  <c r="O10" i="6"/>
  <c r="P10" i="6"/>
  <c r="M10" i="6"/>
  <c r="Q10" i="6"/>
  <c r="N31" i="6"/>
  <c r="N34" i="6"/>
  <c r="P37" i="6" l="1"/>
  <c r="P38" i="6"/>
  <c r="P39" i="6"/>
  <c r="Q37" i="6"/>
  <c r="Q39" i="6"/>
  <c r="Q38" i="6"/>
  <c r="N39" i="6"/>
  <c r="M39" i="6"/>
  <c r="M38" i="6"/>
  <c r="M37" i="6"/>
  <c r="O39" i="6"/>
  <c r="O37" i="6"/>
  <c r="O38" i="6"/>
  <c r="N37" i="6"/>
  <c r="N38" i="6"/>
</calcChain>
</file>

<file path=xl/sharedStrings.xml><?xml version="1.0" encoding="utf-8"?>
<sst xmlns="http://schemas.openxmlformats.org/spreadsheetml/2006/main" count="178" uniqueCount="125">
  <si>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</si>
  <si>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</si>
  <si>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</si>
  <si>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</si>
  <si>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</si>
  <si>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</si>
  <si>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</si>
  <si>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</si>
  <si>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</si>
  <si>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</si>
  <si>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</si>
  <si>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</si>
  <si>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</si>
  <si>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</si>
  <si>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</si>
  <si>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</si>
  <si>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</si>
  <si>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</si>
  <si>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</si>
  <si>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</si>
  <si>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</si>
  <si>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</si>
  <si>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</si>
  <si>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</si>
  <si>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</si>
  <si>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</si>
  <si>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</si>
  <si>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</si>
  <si>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</si>
  <si>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</si>
  <si>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</si>
  <si>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</si>
  <si>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</si>
  <si>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</si>
  <si>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</si>
  <si>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</si>
  <si>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</si>
  <si>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</si>
  <si>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</si>
  <si>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</si>
  <si>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</si>
  <si>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</si>
  <si>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</si>
  <si>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</si>
  <si>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</si>
  <si>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</si>
  <si>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</si>
  <si>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</si>
  <si>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</si>
  <si>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</si>
  <si>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</si>
  <si>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</si>
  <si>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</si>
  <si>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</si>
  <si>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</si>
  <si>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</si>
  <si>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</si>
  <si>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</si>
  <si>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</si>
  <si>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</si>
  <si>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</si>
  <si>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</si>
  <si>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</si>
  <si>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</si>
  <si>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</si>
  <si>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</si>
  <si>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</si>
  <si>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</si>
  <si>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</si>
  <si>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</si>
  <si>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</si>
  <si>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</si>
  <si>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</si>
  <si>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</si>
  <si>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</si>
  <si>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</si>
  <si>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</si>
  <si>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</si>
  <si>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</si>
  <si>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</si>
  <si>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</si>
  <si>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</si>
  <si>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</si>
  <si>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</si>
  <si>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</si>
  <si>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</si>
  <si>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</si>
  <si>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</si>
  <si>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</si>
  <si>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</si>
  <si>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</si>
  <si>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</si>
  <si>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</si>
  <si>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</si>
  <si>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</si>
  <si>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</si>
  <si>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</si>
  <si>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</si>
  <si>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</si>
  <si>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</si>
  <si>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</si>
  <si>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</si>
  <si>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</si>
  <si>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</si>
  <si>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</si>
  <si>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</si>
  <si>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</si>
  <si>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</si>
  <si>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</si>
  <si>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</si>
  <si>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</si>
  <si>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</si>
  <si>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</si>
  <si>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</si>
  <si>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</si>
  <si>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</si>
  <si>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</si>
  <si>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</si>
  <si>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</si>
  <si>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LAS Carrier Water Meter</t>
  </si>
  <si>
    <t>Prev.</t>
  </si>
  <si>
    <t>Month:</t>
  </si>
  <si>
    <t>Month, Year: March  2020</t>
  </si>
  <si>
    <t>March/1/2020</t>
  </si>
  <si>
    <t>Month, Year: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</si>
</sst>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6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2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19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3" fillId="0" borderId="0" xfId="4" applyFont="1" applyBorder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left"/>
    </xf>
    <xf numFmtId="0" fontId="35" fillId="0" borderId="49" xfId="0" applyFont="1" applyBorder="1" applyAlignment="1">
      <alignment horizontal="left"/>
    </xf>
    <xf numFmtId="0" fontId="35" fillId="0" borderId="41" xfId="0" applyFont="1" applyBorder="1" applyAlignment="1">
      <alignment horizontal="left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3204.16</c:v>
                </c:pt>
                <c:pt idx="1">
                  <c:v>3514.24</c:v>
                </c:pt>
                <c:pt idx="2">
                  <c:v>3204.16</c:v>
                </c:pt>
                <c:pt idx="3">
                  <c:v>3565.92</c:v>
                </c:pt>
                <c:pt idx="4">
                  <c:v>3475.48</c:v>
                </c:pt>
                <c:pt idx="5">
                  <c:v>3087.88</c:v>
                </c:pt>
                <c:pt idx="6">
                  <c:v>4405.72</c:v>
                </c:pt>
                <c:pt idx="7">
                  <c:v>3074.96</c:v>
                </c:pt>
                <c:pt idx="8">
                  <c:v>3863.08</c:v>
                </c:pt>
                <c:pt idx="9">
                  <c:v>3113.72</c:v>
                </c:pt>
                <c:pt idx="10">
                  <c:v>4806.24</c:v>
                </c:pt>
                <c:pt idx="11">
                  <c:v>5193.84</c:v>
                </c:pt>
                <c:pt idx="12">
                  <c:v>3759.72</c:v>
                </c:pt>
                <c:pt idx="13">
                  <c:v>3759.72</c:v>
                </c:pt>
                <c:pt idx="14">
                  <c:v>3979.36</c:v>
                </c:pt>
                <c:pt idx="15">
                  <c:v>4573.68</c:v>
                </c:pt>
                <c:pt idx="16">
                  <c:v>4534.92</c:v>
                </c:pt>
                <c:pt idx="17">
                  <c:v>3281.68</c:v>
                </c:pt>
                <c:pt idx="18">
                  <c:v>4379.88</c:v>
                </c:pt>
                <c:pt idx="19">
                  <c:v>4031.04</c:v>
                </c:pt>
                <c:pt idx="20">
                  <c:v>3876</c:v>
                </c:pt>
                <c:pt idx="21">
                  <c:v>3811.4</c:v>
                </c:pt>
                <c:pt idx="22">
                  <c:v>3940.6</c:v>
                </c:pt>
                <c:pt idx="23">
                  <c:v>4199</c:v>
                </c:pt>
                <c:pt idx="24">
                  <c:v>4224.84</c:v>
                </c:pt>
                <c:pt idx="25">
                  <c:v>4857.92</c:v>
                </c:pt>
                <c:pt idx="26">
                  <c:v>4638.28</c:v>
                </c:pt>
                <c:pt idx="27">
                  <c:v>5064.6400000000003</c:v>
                </c:pt>
                <c:pt idx="28">
                  <c:v>4237.76</c:v>
                </c:pt>
                <c:pt idx="29">
                  <c:v>4832.08</c:v>
                </c:pt>
                <c:pt idx="30">
                  <c:v>2971.6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March/1/2020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11667.30264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March/1/2020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3026.9899999999989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March/1/2020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8145.1575000000003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March/1/2020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2364.6905000000002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March/1/2020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5281.649999999976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260</c:v>
                </c:pt>
                <c:pt idx="1">
                  <c:v>240</c:v>
                </c:pt>
                <c:pt idx="2">
                  <c:v>230</c:v>
                </c:pt>
                <c:pt idx="3">
                  <c:v>450</c:v>
                </c:pt>
                <c:pt idx="4">
                  <c:v>80</c:v>
                </c:pt>
                <c:pt idx="5">
                  <c:v>250</c:v>
                </c:pt>
                <c:pt idx="6">
                  <c:v>370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400</c:v>
                </c:pt>
                <c:pt idx="11">
                  <c:v>300</c:v>
                </c:pt>
                <c:pt idx="12">
                  <c:v>310</c:v>
                </c:pt>
                <c:pt idx="13">
                  <c:v>250</c:v>
                </c:pt>
                <c:pt idx="14">
                  <c:v>280</c:v>
                </c:pt>
                <c:pt idx="15">
                  <c:v>300</c:v>
                </c:pt>
                <c:pt idx="16">
                  <c:v>280</c:v>
                </c:pt>
                <c:pt idx="17">
                  <c:v>200</c:v>
                </c:pt>
                <c:pt idx="18">
                  <c:v>300</c:v>
                </c:pt>
                <c:pt idx="19">
                  <c:v>290</c:v>
                </c:pt>
                <c:pt idx="20">
                  <c:v>300</c:v>
                </c:pt>
                <c:pt idx="21">
                  <c:v>250</c:v>
                </c:pt>
                <c:pt idx="22">
                  <c:v>280</c:v>
                </c:pt>
                <c:pt idx="23">
                  <c:v>280</c:v>
                </c:pt>
                <c:pt idx="24">
                  <c:v>260</c:v>
                </c:pt>
                <c:pt idx="25">
                  <c:v>300</c:v>
                </c:pt>
                <c:pt idx="26">
                  <c:v>380</c:v>
                </c:pt>
                <c:pt idx="27">
                  <c:v>140</c:v>
                </c:pt>
                <c:pt idx="28">
                  <c:v>340</c:v>
                </c:pt>
                <c:pt idx="29">
                  <c:v>330</c:v>
                </c:pt>
                <c:pt idx="30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342</c:v>
                </c:pt>
                <c:pt idx="1">
                  <c:v>342</c:v>
                </c:pt>
                <c:pt idx="2">
                  <c:v>342</c:v>
                </c:pt>
                <c:pt idx="3">
                  <c:v>367.65000000000003</c:v>
                </c:pt>
                <c:pt idx="4">
                  <c:v>342</c:v>
                </c:pt>
                <c:pt idx="5">
                  <c:v>282.15000000000003</c:v>
                </c:pt>
                <c:pt idx="6">
                  <c:v>410.40000000000003</c:v>
                </c:pt>
                <c:pt idx="7">
                  <c:v>282.15000000000003</c:v>
                </c:pt>
                <c:pt idx="8">
                  <c:v>342</c:v>
                </c:pt>
                <c:pt idx="9">
                  <c:v>299.25</c:v>
                </c:pt>
                <c:pt idx="10">
                  <c:v>470.25000000000006</c:v>
                </c:pt>
                <c:pt idx="11">
                  <c:v>470.25000000000006</c:v>
                </c:pt>
                <c:pt idx="12">
                  <c:v>282.15000000000003</c:v>
                </c:pt>
                <c:pt idx="13">
                  <c:v>342</c:v>
                </c:pt>
                <c:pt idx="14">
                  <c:v>367.65000000000003</c:v>
                </c:pt>
                <c:pt idx="15">
                  <c:v>427.50000000000006</c:v>
                </c:pt>
                <c:pt idx="16">
                  <c:v>427.50000000000006</c:v>
                </c:pt>
                <c:pt idx="17">
                  <c:v>239.40000000000003</c:v>
                </c:pt>
                <c:pt idx="18">
                  <c:v>384.75000000000006</c:v>
                </c:pt>
                <c:pt idx="19">
                  <c:v>367.65000000000003</c:v>
                </c:pt>
                <c:pt idx="20">
                  <c:v>367.65000000000003</c:v>
                </c:pt>
                <c:pt idx="21">
                  <c:v>367.65000000000003</c:v>
                </c:pt>
                <c:pt idx="22">
                  <c:v>324.90000000000003</c:v>
                </c:pt>
                <c:pt idx="23">
                  <c:v>367.65000000000003</c:v>
                </c:pt>
                <c:pt idx="24">
                  <c:v>342</c:v>
                </c:pt>
                <c:pt idx="25">
                  <c:v>453.15000000000003</c:v>
                </c:pt>
                <c:pt idx="26">
                  <c:v>367.65000000000003</c:v>
                </c:pt>
                <c:pt idx="27">
                  <c:v>342</c:v>
                </c:pt>
                <c:pt idx="28">
                  <c:v>367.65000000000003</c:v>
                </c:pt>
                <c:pt idx="29">
                  <c:v>427.50000000000006</c:v>
                </c:pt>
                <c:pt idx="30">
                  <c:v>299.25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388.74</c:v>
                </c:pt>
                <c:pt idx="1">
                  <c:v>378.51</c:v>
                </c:pt>
                <c:pt idx="2">
                  <c:v>378.51</c:v>
                </c:pt>
                <c:pt idx="3">
                  <c:v>378.51</c:v>
                </c:pt>
                <c:pt idx="4">
                  <c:v>409.20000000000005</c:v>
                </c:pt>
                <c:pt idx="5">
                  <c:v>337.59000000000003</c:v>
                </c:pt>
                <c:pt idx="6">
                  <c:v>480.81</c:v>
                </c:pt>
                <c:pt idx="7">
                  <c:v>276.21000000000004</c:v>
                </c:pt>
                <c:pt idx="8">
                  <c:v>419.43</c:v>
                </c:pt>
                <c:pt idx="9">
                  <c:v>327.36</c:v>
                </c:pt>
                <c:pt idx="10">
                  <c:v>480.81</c:v>
                </c:pt>
                <c:pt idx="11">
                  <c:v>511.5</c:v>
                </c:pt>
                <c:pt idx="12">
                  <c:v>358.05</c:v>
                </c:pt>
                <c:pt idx="13">
                  <c:v>358.05</c:v>
                </c:pt>
                <c:pt idx="14">
                  <c:v>347.82</c:v>
                </c:pt>
                <c:pt idx="15">
                  <c:v>419.43</c:v>
                </c:pt>
                <c:pt idx="16">
                  <c:v>398.97</c:v>
                </c:pt>
                <c:pt idx="17">
                  <c:v>276.21000000000004</c:v>
                </c:pt>
                <c:pt idx="18">
                  <c:v>378.51</c:v>
                </c:pt>
                <c:pt idx="19">
                  <c:v>337.59000000000003</c:v>
                </c:pt>
                <c:pt idx="20">
                  <c:v>378.51</c:v>
                </c:pt>
                <c:pt idx="21">
                  <c:v>378.51</c:v>
                </c:pt>
                <c:pt idx="22">
                  <c:v>368.28000000000003</c:v>
                </c:pt>
                <c:pt idx="23">
                  <c:v>358.05</c:v>
                </c:pt>
                <c:pt idx="24">
                  <c:v>358.05</c:v>
                </c:pt>
                <c:pt idx="25">
                  <c:v>429.66</c:v>
                </c:pt>
                <c:pt idx="26">
                  <c:v>398.97</c:v>
                </c:pt>
                <c:pt idx="27">
                  <c:v>347.82</c:v>
                </c:pt>
                <c:pt idx="28">
                  <c:v>378.51</c:v>
                </c:pt>
                <c:pt idx="29">
                  <c:v>460.35</c:v>
                </c:pt>
                <c:pt idx="30">
                  <c:v>235.29000000000002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151.14611538469998</c:v>
                </c:pt>
                <c:pt idx="1">
                  <c:v>154.12406862738499</c:v>
                </c:pt>
                <c:pt idx="2">
                  <c:v>151.95768410459218</c:v>
                </c:pt>
                <c:pt idx="3">
                  <c:v>169.24206692162025</c:v>
                </c:pt>
                <c:pt idx="4">
                  <c:v>139.48669785582172</c:v>
                </c:pt>
                <c:pt idx="5">
                  <c:v>176.04597349391418</c:v>
                </c:pt>
                <c:pt idx="6">
                  <c:v>153.4872653399965</c:v>
                </c:pt>
                <c:pt idx="7">
                  <c:v>166.6031937045594</c:v>
                </c:pt>
                <c:pt idx="8">
                  <c:v>151.48003250479275</c:v>
                </c:pt>
                <c:pt idx="9">
                  <c:v>165.64600970877882</c:v>
                </c:pt>
                <c:pt idx="10">
                  <c:v>185.4376475693789</c:v>
                </c:pt>
                <c:pt idx="11">
                  <c:v>166.02432457493148</c:v>
                </c:pt>
                <c:pt idx="12">
                  <c:v>172.43509421847989</c:v>
                </c:pt>
                <c:pt idx="13">
                  <c:v>158.05656997970672</c:v>
                </c:pt>
                <c:pt idx="14">
                  <c:v>172.73893869727948</c:v>
                </c:pt>
                <c:pt idx="15">
                  <c:v>161.10338273617162</c:v>
                </c:pt>
                <c:pt idx="16">
                  <c:v>158.84887166666667</c:v>
                </c:pt>
                <c:pt idx="17">
                  <c:v>156.56408726422617</c:v>
                </c:pt>
                <c:pt idx="18">
                  <c:v>152.38942784381814</c:v>
                </c:pt>
                <c:pt idx="19">
                  <c:v>166.78253018858769</c:v>
                </c:pt>
                <c:pt idx="20">
                  <c:v>166.00849506904305</c:v>
                </c:pt>
                <c:pt idx="21">
                  <c:v>165.21571683170697</c:v>
                </c:pt>
                <c:pt idx="22">
                  <c:v>170.08659288533147</c:v>
                </c:pt>
                <c:pt idx="23">
                  <c:v>179.50308853127646</c:v>
                </c:pt>
                <c:pt idx="24">
                  <c:v>174.14569433190172</c:v>
                </c:pt>
                <c:pt idx="25">
                  <c:v>168.8923113367216</c:v>
                </c:pt>
                <c:pt idx="26">
                  <c:v>181.24515682662667</c:v>
                </c:pt>
                <c:pt idx="27">
                  <c:v>173.01634592449332</c:v>
                </c:pt>
                <c:pt idx="28">
                  <c:v>175.58765088745807</c:v>
                </c:pt>
                <c:pt idx="29">
                  <c:v>170.95381592043103</c:v>
                </c:pt>
                <c:pt idx="30">
                  <c:v>177.11078830082849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47</c:v>
                </c:pt>
                <c:pt idx="1">
                  <c:v>37</c:v>
                </c:pt>
                <c:pt idx="2">
                  <c:v>38</c:v>
                </c:pt>
                <c:pt idx="3">
                  <c:v>37</c:v>
                </c:pt>
                <c:pt idx="4">
                  <c:v>31</c:v>
                </c:pt>
                <c:pt idx="5">
                  <c:v>51</c:v>
                </c:pt>
                <c:pt idx="6">
                  <c:v>12</c:v>
                </c:pt>
                <c:pt idx="7">
                  <c:v>43</c:v>
                </c:pt>
                <c:pt idx="8">
                  <c:v>29</c:v>
                </c:pt>
                <c:pt idx="9">
                  <c:v>30</c:v>
                </c:pt>
                <c:pt idx="10">
                  <c:v>36</c:v>
                </c:pt>
                <c:pt idx="11">
                  <c:v>37</c:v>
                </c:pt>
                <c:pt idx="12">
                  <c:v>45</c:v>
                </c:pt>
                <c:pt idx="13">
                  <c:v>22</c:v>
                </c:pt>
                <c:pt idx="14">
                  <c:v>57</c:v>
                </c:pt>
                <c:pt idx="15">
                  <c:v>44</c:v>
                </c:pt>
                <c:pt idx="16">
                  <c:v>33</c:v>
                </c:pt>
                <c:pt idx="17">
                  <c:v>37</c:v>
                </c:pt>
                <c:pt idx="18">
                  <c:v>26</c:v>
                </c:pt>
                <c:pt idx="19">
                  <c:v>45</c:v>
                </c:pt>
                <c:pt idx="20">
                  <c:v>28</c:v>
                </c:pt>
                <c:pt idx="21">
                  <c:v>36</c:v>
                </c:pt>
                <c:pt idx="22">
                  <c:v>53</c:v>
                </c:pt>
                <c:pt idx="23">
                  <c:v>42</c:v>
                </c:pt>
                <c:pt idx="24">
                  <c:v>38</c:v>
                </c:pt>
                <c:pt idx="25">
                  <c:v>26</c:v>
                </c:pt>
                <c:pt idx="26">
                  <c:v>46</c:v>
                </c:pt>
                <c:pt idx="27">
                  <c:v>26</c:v>
                </c:pt>
                <c:pt idx="28">
                  <c:v>28</c:v>
                </c:pt>
                <c:pt idx="29">
                  <c:v>45</c:v>
                </c:pt>
                <c:pt idx="3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171.59999999990396</c:v>
                </c:pt>
                <c:pt idx="1">
                  <c:v>168.30000000007203</c:v>
                </c:pt>
                <c:pt idx="2">
                  <c:v>164.01000000003842</c:v>
                </c:pt>
                <c:pt idx="3">
                  <c:v>172.58999999998559</c:v>
                </c:pt>
                <c:pt idx="4">
                  <c:v>169.28999999991356</c:v>
                </c:pt>
                <c:pt idx="5">
                  <c:v>136.95000000004802</c:v>
                </c:pt>
                <c:pt idx="6">
                  <c:v>198.98999999996158</c:v>
                </c:pt>
                <c:pt idx="7">
                  <c:v>136.29000000003361</c:v>
                </c:pt>
                <c:pt idx="8">
                  <c:v>172.58999999998559</c:v>
                </c:pt>
                <c:pt idx="9">
                  <c:v>135.95999999996639</c:v>
                </c:pt>
                <c:pt idx="10">
                  <c:v>190.08000000006723</c:v>
                </c:pt>
                <c:pt idx="11">
                  <c:v>213.51000000003842</c:v>
                </c:pt>
                <c:pt idx="12">
                  <c:v>154.10999999994237</c:v>
                </c:pt>
                <c:pt idx="13">
                  <c:v>162.6900000000096</c:v>
                </c:pt>
                <c:pt idx="14">
                  <c:v>172.26000000003842</c:v>
                </c:pt>
                <c:pt idx="15">
                  <c:v>202.61999999998079</c:v>
                </c:pt>
                <c:pt idx="16">
                  <c:v>198</c:v>
                </c:pt>
                <c:pt idx="17">
                  <c:v>139.91999999993277</c:v>
                </c:pt>
                <c:pt idx="18">
                  <c:v>194.36999999998079</c:v>
                </c:pt>
                <c:pt idx="19">
                  <c:v>174.90000000009604</c:v>
                </c:pt>
                <c:pt idx="20">
                  <c:v>167.3099999999904</c:v>
                </c:pt>
                <c:pt idx="21">
                  <c:v>166.64999999997599</c:v>
                </c:pt>
                <c:pt idx="22">
                  <c:v>166.98000000004322</c:v>
                </c:pt>
                <c:pt idx="23">
                  <c:v>164.00999999991836</c:v>
                </c:pt>
                <c:pt idx="24">
                  <c:v>163.02000000007683</c:v>
                </c:pt>
                <c:pt idx="25">
                  <c:v>195.0299999999952</c:v>
                </c:pt>
                <c:pt idx="26">
                  <c:v>178.85999999994237</c:v>
                </c:pt>
                <c:pt idx="27">
                  <c:v>165.98999999996158</c:v>
                </c:pt>
                <c:pt idx="28">
                  <c:v>167.31000000011045</c:v>
                </c:pt>
                <c:pt idx="29">
                  <c:v>198.98999999996158</c:v>
                </c:pt>
                <c:pt idx="30">
                  <c:v>118.4700000000048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1255.51767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11667.30264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3026.9899999999989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8145.1575000000003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5281.649999999976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5281.649999999976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198.32120156201262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March/1/2020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1255.51767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March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March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WTP%20Data/July%202020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</sheetNames>
    <sheetDataSet>
      <sheetData sheetId="0">
        <row r="5">
          <cell r="F5">
            <v>0</v>
          </cell>
          <cell r="I5">
            <v>61</v>
          </cell>
        </row>
        <row r="29">
          <cell r="J29">
            <v>9876117</v>
          </cell>
        </row>
        <row r="30">
          <cell r="J30">
            <v>4426.7299999999996</v>
          </cell>
        </row>
        <row r="31">
          <cell r="J31">
            <v>13817.13</v>
          </cell>
        </row>
        <row r="32">
          <cell r="J32">
            <v>6473408</v>
          </cell>
        </row>
        <row r="33">
          <cell r="B33">
            <v>248</v>
          </cell>
          <cell r="F33">
            <v>342</v>
          </cell>
          <cell r="J33">
            <v>35.160400000000003</v>
          </cell>
        </row>
        <row r="34">
          <cell r="C34">
            <v>36.941523704134305</v>
          </cell>
          <cell r="F34">
            <v>7.8859988931975513</v>
          </cell>
          <cell r="J34">
            <v>17228.009999999998</v>
          </cell>
        </row>
        <row r="35">
          <cell r="J35">
            <v>29041</v>
          </cell>
        </row>
        <row r="37">
          <cell r="J37">
            <v>8249990</v>
          </cell>
        </row>
        <row r="42">
          <cell r="B42">
            <v>260</v>
          </cell>
          <cell r="E42">
            <v>38</v>
          </cell>
          <cell r="H42">
            <v>47</v>
          </cell>
        </row>
        <row r="43">
          <cell r="C43">
            <v>5.9952038369338112</v>
          </cell>
          <cell r="F43">
            <v>0.87622209924417238</v>
          </cell>
          <cell r="H43">
            <v>1.0837483859072659</v>
          </cell>
        </row>
      </sheetData>
      <sheetData sheetId="1">
        <row r="5">
          <cell r="F5">
            <v>0</v>
          </cell>
          <cell r="I5">
            <v>65</v>
          </cell>
        </row>
        <row r="29">
          <cell r="J29">
            <v>9978035</v>
          </cell>
        </row>
        <row r="30">
          <cell r="J30">
            <v>4431.76</v>
          </cell>
        </row>
        <row r="31">
          <cell r="J31">
            <v>13822.23</v>
          </cell>
        </row>
        <row r="32">
          <cell r="J32">
            <v>6473408</v>
          </cell>
        </row>
        <row r="33">
          <cell r="B33">
            <v>272</v>
          </cell>
          <cell r="F33">
            <v>342</v>
          </cell>
          <cell r="J33">
            <v>35.160499999999999</v>
          </cell>
        </row>
        <row r="34">
          <cell r="C34">
            <v>41.310951238991109</v>
          </cell>
          <cell r="F34">
            <v>8.0406263224679932</v>
          </cell>
          <cell r="J34">
            <v>17233.11</v>
          </cell>
        </row>
        <row r="35">
          <cell r="J35">
            <v>29041</v>
          </cell>
        </row>
        <row r="37">
          <cell r="J37">
            <v>8290200</v>
          </cell>
        </row>
        <row r="42">
          <cell r="B42">
            <v>240</v>
          </cell>
          <cell r="E42">
            <v>37</v>
          </cell>
          <cell r="H42">
            <v>37</v>
          </cell>
        </row>
        <row r="43">
          <cell r="C43">
            <v>5.6425447876968375</v>
          </cell>
          <cell r="F43">
            <v>0.86989232143659578</v>
          </cell>
          <cell r="H43">
            <v>0.86989232143659578</v>
          </cell>
        </row>
      </sheetData>
      <sheetData sheetId="2">
        <row r="5">
          <cell r="F5">
            <v>0</v>
          </cell>
          <cell r="I5">
            <v>61</v>
          </cell>
        </row>
        <row r="29">
          <cell r="J29">
            <v>10077912.800000001</v>
          </cell>
        </row>
        <row r="30">
          <cell r="J30">
            <v>4436.7</v>
          </cell>
        </row>
        <row r="31">
          <cell r="J31">
            <v>13827.36</v>
          </cell>
        </row>
        <row r="32">
          <cell r="J32">
            <v>6668002</v>
          </cell>
        </row>
        <row r="33">
          <cell r="B33">
            <v>248</v>
          </cell>
          <cell r="F33">
            <v>342</v>
          </cell>
          <cell r="J33">
            <v>35.238999999999997</v>
          </cell>
        </row>
        <row r="34">
          <cell r="C34">
            <v>38.651091199465974</v>
          </cell>
          <cell r="F34">
            <v>8.2509445160150321</v>
          </cell>
          <cell r="J34">
            <v>17238.080000000002</v>
          </cell>
        </row>
        <row r="35">
          <cell r="J35">
            <v>29151</v>
          </cell>
        </row>
        <row r="37">
          <cell r="J37">
            <v>8329790</v>
          </cell>
        </row>
        <row r="42">
          <cell r="B42">
            <v>230</v>
          </cell>
          <cell r="E42">
            <v>37</v>
          </cell>
          <cell r="H42">
            <v>38</v>
          </cell>
        </row>
        <row r="43">
          <cell r="C43">
            <v>5.5488808148639102</v>
          </cell>
          <cell r="F43">
            <v>0.89264604413028126</v>
          </cell>
          <cell r="H43">
            <v>0.9167716128905592</v>
          </cell>
        </row>
      </sheetData>
      <sheetData sheetId="3">
        <row r="5">
          <cell r="F5">
            <v>4.2</v>
          </cell>
          <cell r="I5">
            <v>48</v>
          </cell>
        </row>
        <row r="29">
          <cell r="J29">
            <v>10183479</v>
          </cell>
        </row>
        <row r="30">
          <cell r="J30">
            <v>4441.84</v>
          </cell>
        </row>
        <row r="31">
          <cell r="J31">
            <v>13832.65</v>
          </cell>
        </row>
        <row r="32">
          <cell r="J32">
            <v>6668002</v>
          </cell>
        </row>
        <row r="33">
          <cell r="B33">
            <v>276</v>
          </cell>
          <cell r="F33">
            <v>367.65000000000003</v>
          </cell>
          <cell r="J33">
            <v>35.239100000000001</v>
          </cell>
        </row>
        <row r="34">
          <cell r="C34">
            <v>40.876514849309437</v>
          </cell>
          <cell r="F34">
            <v>8.4288209967405976</v>
          </cell>
          <cell r="J34">
            <v>17243.310000000001</v>
          </cell>
        </row>
        <row r="35">
          <cell r="J35">
            <v>29151</v>
          </cell>
        </row>
        <row r="37">
          <cell r="J37">
            <v>8370980</v>
          </cell>
        </row>
        <row r="42">
          <cell r="B42">
            <v>450</v>
          </cell>
          <cell r="E42">
            <v>37</v>
          </cell>
          <cell r="H42">
            <v>37</v>
          </cell>
        </row>
        <row r="43">
          <cell r="C43">
            <v>10.316794365655566</v>
          </cell>
          <cell r="F43">
            <v>0.848269758953902</v>
          </cell>
          <cell r="H43">
            <v>0.848269758953902</v>
          </cell>
        </row>
      </sheetData>
      <sheetData sheetId="4">
        <row r="5">
          <cell r="F5">
            <v>0</v>
          </cell>
          <cell r="I5">
            <v>54</v>
          </cell>
        </row>
        <row r="29">
          <cell r="J29">
            <v>10282248</v>
          </cell>
        </row>
        <row r="30">
          <cell r="J30">
            <v>4446.84</v>
          </cell>
        </row>
        <row r="31">
          <cell r="J31">
            <v>13837.96</v>
          </cell>
        </row>
        <row r="32">
          <cell r="J32">
            <v>6747289</v>
          </cell>
        </row>
        <row r="33">
          <cell r="B33">
            <v>269</v>
          </cell>
          <cell r="F33">
            <v>342</v>
          </cell>
          <cell r="J33">
            <v>35.239199999999997</v>
          </cell>
        </row>
        <row r="34">
          <cell r="C34">
            <v>40.61639577229181</v>
          </cell>
          <cell r="F34">
            <v>7.9936051159113548</v>
          </cell>
          <cell r="J34">
            <v>17248.439999999999</v>
          </cell>
        </row>
        <row r="35">
          <cell r="J35">
            <v>29259</v>
          </cell>
        </row>
        <row r="37">
          <cell r="J37">
            <v>8411110</v>
          </cell>
        </row>
        <row r="42">
          <cell r="B42">
            <v>80</v>
          </cell>
          <cell r="E42">
            <v>40</v>
          </cell>
          <cell r="H42">
            <v>31</v>
          </cell>
        </row>
        <row r="43">
          <cell r="C43">
            <v>1.869849149920785</v>
          </cell>
          <cell r="F43">
            <v>0.9349245749603925</v>
          </cell>
          <cell r="H43">
            <v>0.72456654559430411</v>
          </cell>
        </row>
      </sheetData>
      <sheetData sheetId="5">
        <row r="5">
          <cell r="F5">
            <v>0</v>
          </cell>
          <cell r="I5">
            <v>50</v>
          </cell>
        </row>
        <row r="29">
          <cell r="J29">
            <v>10366395</v>
          </cell>
        </row>
        <row r="30">
          <cell r="J30">
            <v>4451.8900000000003</v>
          </cell>
        </row>
        <row r="31">
          <cell r="J31">
            <v>13842.62</v>
          </cell>
        </row>
        <row r="32">
          <cell r="J32">
            <v>6893277</v>
          </cell>
        </row>
        <row r="33">
          <cell r="B33">
            <v>239</v>
          </cell>
          <cell r="F33">
            <v>282.15000000000003</v>
          </cell>
          <cell r="J33">
            <v>35.314799999999998</v>
          </cell>
        </row>
        <row r="34">
          <cell r="C34">
            <v>44.608361503552594</v>
          </cell>
          <cell r="F34">
            <v>8.1520325907919755</v>
          </cell>
          <cell r="J34">
            <v>17252.59</v>
          </cell>
        </row>
        <row r="35">
          <cell r="J35">
            <v>29272</v>
          </cell>
        </row>
        <row r="37">
          <cell r="J37">
            <v>8441580</v>
          </cell>
        </row>
        <row r="42">
          <cell r="B42">
            <v>250</v>
          </cell>
          <cell r="E42">
            <v>33</v>
          </cell>
          <cell r="H42">
            <v>51</v>
          </cell>
        </row>
        <row r="43">
          <cell r="C43">
            <v>7.2231371529257276</v>
          </cell>
          <cell r="F43">
            <v>0.95345410418619603</v>
          </cell>
          <cell r="H43">
            <v>1.4735199791968483</v>
          </cell>
        </row>
      </sheetData>
      <sheetData sheetId="6">
        <row r="5">
          <cell r="F5">
            <v>0</v>
          </cell>
          <cell r="I5">
            <v>57</v>
          </cell>
        </row>
        <row r="29">
          <cell r="J29">
            <v>10465037</v>
          </cell>
        </row>
        <row r="30">
          <cell r="J30">
            <v>4456.8900000000003</v>
          </cell>
        </row>
        <row r="31">
          <cell r="J31">
            <v>13848.24</v>
          </cell>
        </row>
        <row r="32">
          <cell r="J32">
            <v>6893277</v>
          </cell>
        </row>
        <row r="33">
          <cell r="B33">
            <v>341</v>
          </cell>
          <cell r="F33">
            <v>410.40000000000003</v>
          </cell>
          <cell r="J33">
            <v>35.3172</v>
          </cell>
        </row>
        <row r="34">
          <cell r="C34">
            <v>43.802967576196266</v>
          </cell>
          <cell r="F34">
            <v>8.160635670569599</v>
          </cell>
          <cell r="J34">
            <v>17258.62</v>
          </cell>
        </row>
        <row r="35">
          <cell r="J35">
            <v>29272</v>
          </cell>
        </row>
        <row r="37">
          <cell r="J37">
            <v>8481550</v>
          </cell>
        </row>
        <row r="42">
          <cell r="B42">
            <v>370</v>
          </cell>
          <cell r="E42">
            <v>47</v>
          </cell>
          <cell r="H42">
            <v>12</v>
          </cell>
        </row>
        <row r="43">
          <cell r="C43">
            <v>7.3572982410106027</v>
          </cell>
          <cell r="F43">
            <v>0.93457572250675236</v>
          </cell>
          <cell r="H43">
            <v>0.23861507808683036</v>
          </cell>
        </row>
      </sheetData>
      <sheetData sheetId="7">
        <row r="5">
          <cell r="F5">
            <v>0</v>
          </cell>
          <cell r="I5">
            <v>52</v>
          </cell>
        </row>
        <row r="29">
          <cell r="J29">
            <v>10550934</v>
          </cell>
        </row>
        <row r="30">
          <cell r="J30">
            <v>4461.78</v>
          </cell>
        </row>
        <row r="31">
          <cell r="J31">
            <v>13852.76</v>
          </cell>
        </row>
        <row r="32">
          <cell r="J32">
            <v>6893277</v>
          </cell>
        </row>
        <row r="33">
          <cell r="B33">
            <v>238</v>
          </cell>
          <cell r="F33">
            <v>282.15000000000003</v>
          </cell>
          <cell r="J33">
            <v>35.317300000000003</v>
          </cell>
        </row>
        <row r="34">
          <cell r="C34">
            <v>44.636832906545102</v>
          </cell>
          <cell r="F34">
            <v>8.1915097461961786</v>
          </cell>
          <cell r="J34">
            <v>17262.75</v>
          </cell>
        </row>
        <row r="35">
          <cell r="J35">
            <v>29272</v>
          </cell>
        </row>
        <row r="37">
          <cell r="J37">
            <v>8513920</v>
          </cell>
        </row>
        <row r="42">
          <cell r="B42">
            <v>200</v>
          </cell>
          <cell r="E42">
            <v>27</v>
          </cell>
          <cell r="H42">
            <v>43</v>
          </cell>
        </row>
        <row r="43">
          <cell r="C43">
            <v>5.8064928202701953</v>
          </cell>
          <cell r="F43">
            <v>0.78387653073647634</v>
          </cell>
          <cell r="H43">
            <v>1.248395956358092</v>
          </cell>
        </row>
      </sheetData>
      <sheetData sheetId="8">
        <row r="5">
          <cell r="F5">
            <v>0.1</v>
          </cell>
          <cell r="I5">
            <v>63</v>
          </cell>
        </row>
        <row r="29">
          <cell r="J29">
            <v>10647319</v>
          </cell>
        </row>
        <row r="30">
          <cell r="J30">
            <v>4466.83</v>
          </cell>
        </row>
        <row r="31">
          <cell r="J31">
            <v>13858.14</v>
          </cell>
        </row>
        <row r="32">
          <cell r="J32">
            <v>7014493</v>
          </cell>
        </row>
        <row r="33">
          <cell r="B33">
            <v>299</v>
          </cell>
          <cell r="F33">
            <v>342</v>
          </cell>
          <cell r="J33">
            <v>35.392299999999999</v>
          </cell>
        </row>
        <row r="34">
          <cell r="C34">
            <v>44.282891086751889</v>
          </cell>
          <cell r="F34">
            <v>7.8407637178982288</v>
          </cell>
          <cell r="J34">
            <v>17267.98</v>
          </cell>
        </row>
        <row r="35">
          <cell r="J35">
            <v>29391</v>
          </cell>
        </row>
        <row r="37">
          <cell r="J37">
            <v>8554650</v>
          </cell>
        </row>
        <row r="42">
          <cell r="B42">
            <v>200</v>
          </cell>
          <cell r="E42">
            <v>41</v>
          </cell>
          <cell r="H42">
            <v>29</v>
          </cell>
        </row>
        <row r="43">
          <cell r="C43">
            <v>4.585241940291362</v>
          </cell>
          <cell r="F43">
            <v>0.93997459775972936</v>
          </cell>
          <cell r="H43">
            <v>0.6648600813422475</v>
          </cell>
        </row>
      </sheetData>
      <sheetData sheetId="9">
        <row r="5">
          <cell r="F5">
            <v>0</v>
          </cell>
          <cell r="I5">
            <v>64</v>
          </cell>
        </row>
        <row r="29">
          <cell r="J29">
            <v>10733348</v>
          </cell>
        </row>
        <row r="30">
          <cell r="J30">
            <v>4471.82</v>
          </cell>
        </row>
        <row r="31">
          <cell r="J31">
            <v>13862.84</v>
          </cell>
        </row>
        <row r="32">
          <cell r="J32">
            <v>7124757</v>
          </cell>
        </row>
        <row r="33">
          <cell r="B33">
            <v>241</v>
          </cell>
          <cell r="F33">
            <v>299.25</v>
          </cell>
          <cell r="J33">
            <v>35.392400000000002</v>
          </cell>
        </row>
        <row r="34">
          <cell r="C34">
            <v>45.309189541581823</v>
          </cell>
          <cell r="F34">
            <v>8.709052175737293</v>
          </cell>
          <cell r="J34">
            <v>17272.099999999999</v>
          </cell>
        </row>
        <row r="35">
          <cell r="J35">
            <v>29391</v>
          </cell>
        </row>
        <row r="37">
          <cell r="J37">
            <v>8586840</v>
          </cell>
        </row>
        <row r="42">
          <cell r="B42">
            <v>200</v>
          </cell>
          <cell r="E42">
            <v>32</v>
          </cell>
          <cell r="H42">
            <v>30</v>
          </cell>
        </row>
        <row r="43">
          <cell r="C43">
            <v>5.8205862494484837</v>
          </cell>
          <cell r="F43">
            <v>0.93129379991175743</v>
          </cell>
          <cell r="H43">
            <v>0.87308793741727242</v>
          </cell>
        </row>
      </sheetData>
      <sheetData sheetId="10">
        <row r="5">
          <cell r="F5">
            <v>0</v>
          </cell>
          <cell r="I5">
            <v>58</v>
          </cell>
        </row>
        <row r="29">
          <cell r="J29">
            <v>10827286</v>
          </cell>
        </row>
        <row r="30">
          <cell r="J30">
            <v>4476.95</v>
          </cell>
        </row>
        <row r="31">
          <cell r="J31">
            <v>13868.5</v>
          </cell>
        </row>
        <row r="32">
          <cell r="J32">
            <v>7183285</v>
          </cell>
        </row>
        <row r="33">
          <cell r="B33">
            <v>372</v>
          </cell>
          <cell r="F33">
            <v>470.25000000000006</v>
          </cell>
          <cell r="J33">
            <v>35.392400000000002</v>
          </cell>
        </row>
        <row r="34">
          <cell r="C34">
            <v>50.024980015969511</v>
          </cell>
          <cell r="F34">
            <v>9.7890437649845481</v>
          </cell>
          <cell r="J34">
            <v>17277.86</v>
          </cell>
        </row>
        <row r="35">
          <cell r="J35">
            <v>29497</v>
          </cell>
        </row>
        <row r="37">
          <cell r="J37">
            <v>8622210</v>
          </cell>
        </row>
        <row r="42">
          <cell r="B42">
            <v>400</v>
          </cell>
          <cell r="E42">
            <v>47</v>
          </cell>
          <cell r="H42">
            <v>36</v>
          </cell>
        </row>
        <row r="43">
          <cell r="C43">
            <v>8.3266719957337987</v>
          </cell>
          <cell r="F43">
            <v>0.97838395949872148</v>
          </cell>
          <cell r="H43">
            <v>0.74940047961604184</v>
          </cell>
        </row>
      </sheetData>
      <sheetData sheetId="11">
        <row r="5">
          <cell r="F5">
            <v>0</v>
          </cell>
          <cell r="I5">
            <v>72</v>
          </cell>
        </row>
        <row r="29">
          <cell r="J29">
            <v>10929470</v>
          </cell>
        </row>
        <row r="30">
          <cell r="J30">
            <v>4481.9799999999996</v>
          </cell>
        </row>
        <row r="31">
          <cell r="J31">
            <v>13874.57</v>
          </cell>
        </row>
        <row r="32">
          <cell r="J32">
            <v>7523100</v>
          </cell>
        </row>
        <row r="33">
          <cell r="B33">
            <v>402</v>
          </cell>
          <cell r="F33">
            <v>470.25000000000006</v>
          </cell>
          <cell r="J33">
            <v>35.4664</v>
          </cell>
        </row>
        <row r="34">
          <cell r="C34">
            <v>48.126938943427007</v>
          </cell>
          <cell r="F34">
            <v>8.7148210334344363</v>
          </cell>
          <cell r="J34">
            <v>17284.330000000002</v>
          </cell>
        </row>
        <row r="35">
          <cell r="J35">
            <v>29738</v>
          </cell>
        </row>
        <row r="37">
          <cell r="J37">
            <v>8662540</v>
          </cell>
        </row>
        <row r="42">
          <cell r="B42">
            <v>300</v>
          </cell>
          <cell r="E42">
            <v>50</v>
          </cell>
          <cell r="H42">
            <v>37</v>
          </cell>
        </row>
        <row r="43">
          <cell r="C43">
            <v>5.5596944391926222</v>
          </cell>
          <cell r="F43">
            <v>0.92661573986543688</v>
          </cell>
          <cell r="H43">
            <v>0.68569564750042333</v>
          </cell>
        </row>
      </sheetData>
      <sheetData sheetId="12">
        <row r="5">
          <cell r="F5">
            <v>0.4</v>
          </cell>
          <cell r="I5">
            <v>68</v>
          </cell>
        </row>
        <row r="29">
          <cell r="J29">
            <v>11015756</v>
          </cell>
        </row>
        <row r="30">
          <cell r="J30">
            <v>4486.9399999999996</v>
          </cell>
        </row>
        <row r="31">
          <cell r="J31">
            <v>13879.4</v>
          </cell>
        </row>
        <row r="32">
          <cell r="J32">
            <v>7523101</v>
          </cell>
        </row>
        <row r="33">
          <cell r="B33">
            <v>291</v>
          </cell>
          <cell r="F33">
            <v>282.15000000000003</v>
          </cell>
          <cell r="J33">
            <v>35.466500000000003</v>
          </cell>
        </row>
        <row r="34">
          <cell r="C34">
            <v>48.266140834673664</v>
          </cell>
          <cell r="F34">
            <v>7.2443116170901956</v>
          </cell>
          <cell r="J34">
            <v>17289</v>
          </cell>
        </row>
        <row r="35">
          <cell r="J35">
            <v>29738</v>
          </cell>
        </row>
        <row r="37">
          <cell r="J37">
            <v>8696610</v>
          </cell>
        </row>
        <row r="42">
          <cell r="B42">
            <v>310</v>
          </cell>
          <cell r="E42">
            <v>35</v>
          </cell>
          <cell r="H42">
            <v>45</v>
          </cell>
        </row>
        <row r="43">
          <cell r="C43">
            <v>7.9593712610241374</v>
          </cell>
          <cell r="F43">
            <v>0.89863869076078973</v>
          </cell>
          <cell r="H43">
            <v>1.1553926024067298</v>
          </cell>
        </row>
      </sheetData>
      <sheetData sheetId="13">
        <row r="5">
          <cell r="F5">
            <v>0.1</v>
          </cell>
          <cell r="I5">
            <v>55</v>
          </cell>
        </row>
        <row r="29">
          <cell r="J29">
            <v>11105714</v>
          </cell>
        </row>
        <row r="30">
          <cell r="J30">
            <v>4491.96</v>
          </cell>
        </row>
        <row r="31">
          <cell r="J31">
            <v>13884.85</v>
          </cell>
        </row>
        <row r="32">
          <cell r="J32">
            <v>7689350</v>
          </cell>
        </row>
        <row r="33">
          <cell r="B33">
            <v>291</v>
          </cell>
          <cell r="F33">
            <v>342</v>
          </cell>
          <cell r="J33">
            <v>35.505400000000002</v>
          </cell>
        </row>
        <row r="34">
          <cell r="C34">
            <v>45.720664847429695</v>
          </cell>
          <cell r="F34">
            <v>8.3178892991078897</v>
          </cell>
          <cell r="J34">
            <v>17293.93</v>
          </cell>
        </row>
        <row r="35">
          <cell r="J35">
            <v>29849</v>
          </cell>
        </row>
        <row r="37">
          <cell r="J37">
            <v>8735460</v>
          </cell>
        </row>
        <row r="42">
          <cell r="B42">
            <v>250</v>
          </cell>
          <cell r="E42">
            <v>35</v>
          </cell>
          <cell r="H42">
            <v>22</v>
          </cell>
        </row>
        <row r="43">
          <cell r="C43">
            <v>6.0803284350203874</v>
          </cell>
          <cell r="F43">
            <v>0.85124598090285408</v>
          </cell>
          <cell r="H43">
            <v>0.53506890228179405</v>
          </cell>
        </row>
      </sheetData>
      <sheetData sheetId="14">
        <row r="5">
          <cell r="F5" t="str">
            <v>.3"</v>
          </cell>
          <cell r="I5">
            <v>54</v>
          </cell>
        </row>
        <row r="29">
          <cell r="J29">
            <v>11197662</v>
          </cell>
        </row>
        <row r="30">
          <cell r="J30">
            <v>4497</v>
          </cell>
        </row>
        <row r="31">
          <cell r="J31">
            <v>13890.24</v>
          </cell>
        </row>
        <row r="32">
          <cell r="J32">
            <v>7850036</v>
          </cell>
        </row>
        <row r="33">
          <cell r="B33">
            <v>308</v>
          </cell>
          <cell r="F33">
            <v>367.65000000000003</v>
          </cell>
          <cell r="J33">
            <v>35.561999999999998</v>
          </cell>
        </row>
        <row r="34">
          <cell r="C34">
            <v>45.703207548893211</v>
          </cell>
          <cell r="F34">
            <v>8.4449681633984319</v>
          </cell>
          <cell r="J34">
            <v>17299.150000000001</v>
          </cell>
        </row>
        <row r="35">
          <cell r="J35">
            <v>29979</v>
          </cell>
        </row>
        <row r="37">
          <cell r="J37">
            <v>8775550</v>
          </cell>
        </row>
        <row r="42">
          <cell r="B42">
            <v>280</v>
          </cell>
          <cell r="E42">
            <v>34</v>
          </cell>
          <cell r="H42">
            <v>57</v>
          </cell>
        </row>
        <row r="43">
          <cell r="C43">
            <v>6.4316363001538432</v>
          </cell>
          <cell r="F43">
            <v>0.7809844078758239</v>
          </cell>
          <cell r="H43">
            <v>1.3092973896741753</v>
          </cell>
        </row>
      </sheetData>
      <sheetData sheetId="15">
        <row r="5">
          <cell r="F5">
            <v>0.7</v>
          </cell>
        </row>
        <row r="29">
          <cell r="J29">
            <v>11292536</v>
          </cell>
        </row>
        <row r="30">
          <cell r="J30">
            <v>4502.12</v>
          </cell>
        </row>
        <row r="31">
          <cell r="J31">
            <v>13896.09</v>
          </cell>
        </row>
        <row r="32">
          <cell r="J32">
            <v>8094459</v>
          </cell>
        </row>
        <row r="33">
          <cell r="B33">
            <v>354</v>
          </cell>
          <cell r="F33">
            <v>427.50000000000006</v>
          </cell>
          <cell r="J33">
            <v>35.562100000000001</v>
          </cell>
        </row>
        <row r="34">
          <cell r="C34">
            <v>44.658214796245417</v>
          </cell>
          <cell r="F34">
            <v>8.3483701638046028</v>
          </cell>
          <cell r="J34">
            <v>17305.29</v>
          </cell>
        </row>
        <row r="35">
          <cell r="J35">
            <v>30112</v>
          </cell>
        </row>
        <row r="37">
          <cell r="J37">
            <v>8816370</v>
          </cell>
        </row>
        <row r="42">
          <cell r="B42">
            <v>300</v>
          </cell>
          <cell r="E42">
            <v>41</v>
          </cell>
          <cell r="H42">
            <v>44</v>
          </cell>
        </row>
        <row r="43">
          <cell r="C43">
            <v>5.858505378108493</v>
          </cell>
          <cell r="F43">
            <v>0.80066240167482738</v>
          </cell>
          <cell r="H43">
            <v>0.85924745545591219</v>
          </cell>
        </row>
      </sheetData>
      <sheetData sheetId="16">
        <row r="5">
          <cell r="F5">
            <v>0.6</v>
          </cell>
          <cell r="I5">
            <v>52</v>
          </cell>
        </row>
        <row r="29">
          <cell r="J29">
            <v>11386907</v>
          </cell>
        </row>
        <row r="30">
          <cell r="J30">
            <v>4507.1499999999996</v>
          </cell>
        </row>
        <row r="31">
          <cell r="J31">
            <v>13901.67</v>
          </cell>
        </row>
        <row r="32">
          <cell r="J32">
            <v>8332835</v>
          </cell>
        </row>
        <row r="33">
          <cell r="B33">
            <v>351</v>
          </cell>
          <cell r="F33">
            <v>427.50000000000006</v>
          </cell>
          <cell r="J33">
            <v>35.562199999999997</v>
          </cell>
        </row>
        <row r="34">
          <cell r="C34">
            <v>45.312949640287769</v>
          </cell>
          <cell r="F34">
            <v>8.5431654676259008</v>
          </cell>
          <cell r="J34">
            <v>17311.29</v>
          </cell>
        </row>
        <row r="35">
          <cell r="J35">
            <v>30224</v>
          </cell>
        </row>
        <row r="37">
          <cell r="J37">
            <v>8856790</v>
          </cell>
        </row>
        <row r="42">
          <cell r="B42">
            <v>280</v>
          </cell>
          <cell r="E42">
            <v>39</v>
          </cell>
          <cell r="H42">
            <v>33</v>
          </cell>
        </row>
        <row r="43">
          <cell r="C43">
            <v>5.5955235811350912</v>
          </cell>
          <cell r="F43">
            <v>0.77937649880095927</v>
          </cell>
          <cell r="H43">
            <v>0.65947242206235013</v>
          </cell>
        </row>
      </sheetData>
      <sheetData sheetId="17">
        <row r="5">
          <cell r="F5">
            <v>1.2</v>
          </cell>
          <cell r="I5">
            <v>73</v>
          </cell>
        </row>
        <row r="29">
          <cell r="J29">
            <v>11467759</v>
          </cell>
        </row>
        <row r="30">
          <cell r="J30">
            <v>4510.8100000000004</v>
          </cell>
        </row>
        <row r="31">
          <cell r="J31">
            <v>13906.46</v>
          </cell>
        </row>
        <row r="32">
          <cell r="J32">
            <v>8398450</v>
          </cell>
        </row>
        <row r="33">
          <cell r="B33">
            <v>254</v>
          </cell>
          <cell r="F33">
            <v>239.40000000000003</v>
          </cell>
          <cell r="J33">
            <v>35.606900000000003</v>
          </cell>
        </row>
        <row r="34">
          <cell r="C34">
            <v>46.401746527328747</v>
          </cell>
          <cell r="F34">
            <v>6.7700556535935892</v>
          </cell>
          <cell r="J34">
            <v>17315.53</v>
          </cell>
        </row>
        <row r="35">
          <cell r="J35">
            <v>30334</v>
          </cell>
        </row>
        <row r="37">
          <cell r="J37">
            <v>8888330</v>
          </cell>
        </row>
        <row r="42">
          <cell r="B42">
            <v>200</v>
          </cell>
          <cell r="E42">
            <v>27</v>
          </cell>
          <cell r="H42">
            <v>37</v>
          </cell>
        </row>
        <row r="43">
          <cell r="C43">
            <v>5.6558526763522039</v>
          </cell>
          <cell r="F43">
            <v>0.76354011130754751</v>
          </cell>
          <cell r="H43">
            <v>1.0463327451251578</v>
          </cell>
        </row>
      </sheetData>
      <sheetData sheetId="18">
        <row r="5">
          <cell r="F5">
            <v>0.25</v>
          </cell>
          <cell r="I5">
            <v>64</v>
          </cell>
        </row>
        <row r="29">
          <cell r="J29">
            <v>11560710</v>
          </cell>
        </row>
        <row r="30">
          <cell r="J30">
            <v>4514.28</v>
          </cell>
        </row>
        <row r="31">
          <cell r="J31">
            <v>13912.27</v>
          </cell>
        </row>
        <row r="32">
          <cell r="J32">
            <v>8622306</v>
          </cell>
        </row>
        <row r="33">
          <cell r="B33">
            <v>339</v>
          </cell>
          <cell r="F33">
            <v>384.75000000000006</v>
          </cell>
          <cell r="J33">
            <v>35.616199999999999</v>
          </cell>
        </row>
        <row r="34">
          <cell r="C34">
            <v>44.581109306107912</v>
          </cell>
          <cell r="F34">
            <v>7.8324437224421777</v>
          </cell>
          <cell r="J34">
            <v>17321.419999999998</v>
          </cell>
        </row>
        <row r="35">
          <cell r="J35">
            <v>30446</v>
          </cell>
        </row>
        <row r="37">
          <cell r="J37">
            <v>8928150</v>
          </cell>
        </row>
        <row r="42">
          <cell r="B42">
            <v>300</v>
          </cell>
          <cell r="E42">
            <v>37</v>
          </cell>
          <cell r="H42">
            <v>26</v>
          </cell>
        </row>
        <row r="43">
          <cell r="C43">
            <v>6.1071685944968239</v>
          </cell>
          <cell r="F43">
            <v>0.75321745998794154</v>
          </cell>
          <cell r="H43">
            <v>0.52928794485639141</v>
          </cell>
        </row>
      </sheetData>
      <sheetData sheetId="19">
        <row r="5">
          <cell r="F5">
            <v>0.7</v>
          </cell>
          <cell r="I5">
            <v>45</v>
          </cell>
        </row>
        <row r="29">
          <cell r="J29">
            <v>11654320</v>
          </cell>
        </row>
        <row r="30">
          <cell r="J30">
            <v>4514.8900000000003</v>
          </cell>
        </row>
        <row r="31">
          <cell r="J31">
            <v>13917.57</v>
          </cell>
        </row>
        <row r="32">
          <cell r="J32">
            <v>8791100</v>
          </cell>
        </row>
        <row r="33">
          <cell r="B33">
            <v>312</v>
          </cell>
          <cell r="F33">
            <v>367.65000000000003</v>
          </cell>
          <cell r="J33">
            <v>35.684800000000003</v>
          </cell>
        </row>
        <row r="34">
          <cell r="C34">
            <v>45.597936744918627</v>
          </cell>
          <cell r="F34">
            <v>8.3174969458349892</v>
          </cell>
          <cell r="J34">
            <v>17326.72</v>
          </cell>
        </row>
        <row r="35">
          <cell r="J35">
            <v>30582</v>
          </cell>
        </row>
        <row r="37">
          <cell r="J37">
            <v>8969240</v>
          </cell>
        </row>
        <row r="42">
          <cell r="B42">
            <v>290</v>
          </cell>
          <cell r="E42">
            <v>33</v>
          </cell>
          <cell r="H42">
            <v>45</v>
          </cell>
        </row>
        <row r="43">
          <cell r="C43">
            <v>6.5607891045618016</v>
          </cell>
          <cell r="F43">
            <v>0.74657255327772232</v>
          </cell>
          <cell r="H43">
            <v>1.0180534817423486</v>
          </cell>
        </row>
      </sheetData>
      <sheetData sheetId="20">
        <row r="5">
          <cell r="F5">
            <v>1</v>
          </cell>
          <cell r="I5">
            <v>50</v>
          </cell>
        </row>
        <row r="29">
          <cell r="J29">
            <v>11747012</v>
          </cell>
        </row>
        <row r="30">
          <cell r="J30">
            <v>4514.8900000000003</v>
          </cell>
        </row>
        <row r="31">
          <cell r="J31">
            <v>13922.87</v>
          </cell>
        </row>
        <row r="32">
          <cell r="J32">
            <v>9100248</v>
          </cell>
        </row>
        <row r="33">
          <cell r="B33">
            <v>300</v>
          </cell>
          <cell r="F33">
            <v>367.65000000000003</v>
          </cell>
          <cell r="J33">
            <v>35.684899999999999</v>
          </cell>
        </row>
        <row r="34">
          <cell r="C34">
            <v>45.833155960441381</v>
          </cell>
          <cell r="F34">
            <v>8.6948192924954988</v>
          </cell>
          <cell r="J34">
            <v>17331.79</v>
          </cell>
        </row>
        <row r="35">
          <cell r="J35">
            <v>30892</v>
          </cell>
        </row>
        <row r="37">
          <cell r="J37">
            <v>9009710</v>
          </cell>
        </row>
        <row r="42">
          <cell r="B42">
            <v>300</v>
          </cell>
          <cell r="E42">
            <v>37</v>
          </cell>
          <cell r="H42">
            <v>28</v>
          </cell>
        </row>
        <row r="43">
          <cell r="C43">
            <v>7.0949157833500598</v>
          </cell>
          <cell r="F43">
            <v>0.87503961327984059</v>
          </cell>
          <cell r="H43">
            <v>0.66219213977933888</v>
          </cell>
        </row>
      </sheetData>
      <sheetData sheetId="21">
        <row r="5">
          <cell r="F5">
            <v>0.1</v>
          </cell>
          <cell r="I5">
            <v>59</v>
          </cell>
        </row>
        <row r="29">
          <cell r="J29">
            <v>11838922</v>
          </cell>
        </row>
        <row r="30">
          <cell r="J30">
            <v>4514.8900000000003</v>
          </cell>
        </row>
        <row r="31">
          <cell r="J31">
            <v>13927.84</v>
          </cell>
        </row>
        <row r="32">
          <cell r="J32">
            <v>9234692</v>
          </cell>
        </row>
        <row r="33">
          <cell r="B33">
            <v>295</v>
          </cell>
          <cell r="F33">
            <v>367.65000000000003</v>
          </cell>
          <cell r="J33">
            <v>35.685000000000002</v>
          </cell>
        </row>
        <row r="34">
          <cell r="C34">
            <v>45.247762186297095</v>
          </cell>
          <cell r="F34">
            <v>8.7292542203873271</v>
          </cell>
          <cell r="J34">
            <v>17336.84</v>
          </cell>
        </row>
        <row r="35">
          <cell r="J35">
            <v>30892</v>
          </cell>
        </row>
        <row r="37">
          <cell r="J37">
            <v>9049910</v>
          </cell>
        </row>
        <row r="42">
          <cell r="B42">
            <v>250</v>
          </cell>
          <cell r="E42">
            <v>37</v>
          </cell>
          <cell r="H42">
            <v>36</v>
          </cell>
        </row>
        <row r="43">
          <cell r="C43">
            <v>5.9358453831003164</v>
          </cell>
          <cell r="F43">
            <v>0.87850511669884679</v>
          </cell>
          <cell r="H43">
            <v>0.85476173516644549</v>
          </cell>
        </row>
      </sheetData>
      <sheetData sheetId="22">
        <row r="5">
          <cell r="F5">
            <v>0</v>
          </cell>
          <cell r="I5">
            <v>70</v>
          </cell>
        </row>
        <row r="29">
          <cell r="J29">
            <v>11930906</v>
          </cell>
        </row>
        <row r="30">
          <cell r="J30">
            <v>4514.8900000000003</v>
          </cell>
        </row>
        <row r="31">
          <cell r="J31">
            <v>13933.04</v>
          </cell>
        </row>
        <row r="32">
          <cell r="J32">
            <v>9308438</v>
          </cell>
        </row>
        <row r="33">
          <cell r="B33">
            <v>305</v>
          </cell>
          <cell r="F33">
            <v>324.90000000000003</v>
          </cell>
          <cell r="J33">
            <v>35.685000000000002</v>
          </cell>
        </row>
        <row r="34">
          <cell r="C34">
            <v>46.689130908699681</v>
          </cell>
          <cell r="F34">
            <v>7.6989791565936798</v>
          </cell>
          <cell r="J34">
            <v>17341.900000000001</v>
          </cell>
        </row>
        <row r="35">
          <cell r="J35">
            <v>31011</v>
          </cell>
        </row>
        <row r="37">
          <cell r="J37">
            <v>9090830</v>
          </cell>
        </row>
        <row r="42">
          <cell r="B42">
            <v>280</v>
          </cell>
          <cell r="E42">
            <v>36</v>
          </cell>
          <cell r="H42">
            <v>53</v>
          </cell>
        </row>
        <row r="43">
          <cell r="C43">
            <v>6.6350081989726997</v>
          </cell>
          <cell r="F43">
            <v>0.85307248272506142</v>
          </cell>
          <cell r="H43">
            <v>1.2559122662341182</v>
          </cell>
        </row>
      </sheetData>
      <sheetData sheetId="23">
        <row r="5">
          <cell r="F5">
            <v>0</v>
          </cell>
          <cell r="I5">
            <v>55</v>
          </cell>
        </row>
        <row r="29">
          <cell r="J29">
            <v>12022110</v>
          </cell>
        </row>
        <row r="30">
          <cell r="J30">
            <v>4514.8900000000003</v>
          </cell>
        </row>
        <row r="31">
          <cell r="J31">
            <v>13938.35</v>
          </cell>
        </row>
        <row r="32">
          <cell r="J32">
            <v>9547042</v>
          </cell>
        </row>
        <row r="33">
          <cell r="B33">
            <v>325</v>
          </cell>
          <cell r="F33">
            <v>367.65000000000003</v>
          </cell>
          <cell r="J33">
            <v>35.7712</v>
          </cell>
        </row>
        <row r="34">
          <cell r="C34">
            <v>50.651631612240472</v>
          </cell>
          <cell r="F34">
            <v>8.869765354722654</v>
          </cell>
          <cell r="J34">
            <v>17346.87</v>
          </cell>
        </row>
        <row r="35">
          <cell r="J35">
            <v>31175</v>
          </cell>
        </row>
        <row r="37">
          <cell r="J37">
            <v>9130460</v>
          </cell>
        </row>
        <row r="42">
          <cell r="B42">
            <v>280</v>
          </cell>
          <cell r="E42">
            <v>35</v>
          </cell>
          <cell r="H42">
            <v>42</v>
          </cell>
        </row>
        <row r="43">
          <cell r="C43">
            <v>6.7551592528827484</v>
          </cell>
          <cell r="F43">
            <v>0.84439490661034355</v>
          </cell>
          <cell r="H43">
            <v>1.0132738879324124</v>
          </cell>
        </row>
      </sheetData>
      <sheetData sheetId="24">
        <row r="5">
          <cell r="F5">
            <v>0</v>
          </cell>
          <cell r="I5">
            <v>58</v>
          </cell>
        </row>
        <row r="29">
          <cell r="J29">
            <v>12114780</v>
          </cell>
        </row>
        <row r="30">
          <cell r="J30">
            <v>4514.8900000000003</v>
          </cell>
        </row>
        <row r="31">
          <cell r="J31">
            <v>13943.84</v>
          </cell>
        </row>
        <row r="32">
          <cell r="J32">
            <v>9665832</v>
          </cell>
        </row>
        <row r="33">
          <cell r="B33">
            <v>327</v>
          </cell>
          <cell r="F33">
            <v>342</v>
          </cell>
          <cell r="J33">
            <v>35.771299999999997</v>
          </cell>
        </row>
        <row r="34">
          <cell r="C34">
            <v>51.272827891508761</v>
          </cell>
          <cell r="F34">
            <v>8.3010514665151796</v>
          </cell>
          <cell r="J34">
            <v>17351.810000000001</v>
          </cell>
        </row>
        <row r="35">
          <cell r="J35">
            <v>31258</v>
          </cell>
        </row>
        <row r="37">
          <cell r="J37">
            <v>9170880</v>
          </cell>
        </row>
        <row r="42">
          <cell r="B42">
            <v>260</v>
          </cell>
          <cell r="E42">
            <v>35</v>
          </cell>
          <cell r="H42">
            <v>38</v>
          </cell>
        </row>
        <row r="43">
          <cell r="C43">
            <v>6.3107408809764527</v>
          </cell>
          <cell r="F43">
            <v>0.84952281090067627</v>
          </cell>
          <cell r="H43">
            <v>0.92233905183501996</v>
          </cell>
        </row>
      </sheetData>
      <sheetData sheetId="25">
        <row r="5">
          <cell r="F5">
            <v>0</v>
          </cell>
          <cell r="I5">
            <v>72</v>
          </cell>
        </row>
        <row r="29">
          <cell r="J29">
            <v>12207524</v>
          </cell>
        </row>
        <row r="30">
          <cell r="J30">
            <v>4514.8900000000003</v>
          </cell>
        </row>
        <row r="31">
          <cell r="J31">
            <v>13949.4</v>
          </cell>
        </row>
        <row r="32">
          <cell r="J32">
            <v>9665832</v>
          </cell>
        </row>
        <row r="33">
          <cell r="B33">
            <v>376</v>
          </cell>
          <cell r="F33">
            <v>453.15000000000003</v>
          </cell>
          <cell r="J33">
            <v>35.771299999999997</v>
          </cell>
        </row>
        <row r="34">
          <cell r="C34">
            <v>49.279561122676682</v>
          </cell>
          <cell r="F34">
            <v>9.1936603001864743</v>
          </cell>
          <cell r="J34">
            <v>17357.72</v>
          </cell>
        </row>
        <row r="35">
          <cell r="J35">
            <v>31258</v>
          </cell>
        </row>
        <row r="37">
          <cell r="J37">
            <v>9211100</v>
          </cell>
        </row>
        <row r="42">
          <cell r="B42">
            <v>300</v>
          </cell>
          <cell r="E42">
            <v>42</v>
          </cell>
          <cell r="H42">
            <v>26</v>
          </cell>
        </row>
        <row r="43">
          <cell r="C43">
            <v>6.0865013572899533</v>
          </cell>
          <cell r="F43">
            <v>0.85211019002059329</v>
          </cell>
          <cell r="H43">
            <v>0.52749678429846258</v>
          </cell>
        </row>
      </sheetData>
      <sheetData sheetId="26">
        <row r="5">
          <cell r="F5">
            <v>0</v>
          </cell>
          <cell r="I5">
            <v>73</v>
          </cell>
        </row>
        <row r="29">
          <cell r="J29">
            <v>12300780</v>
          </cell>
        </row>
        <row r="30">
          <cell r="J30">
            <v>4514.8900000000003</v>
          </cell>
        </row>
        <row r="31">
          <cell r="J31">
            <v>13954.71</v>
          </cell>
        </row>
        <row r="32">
          <cell r="J32">
            <v>9927052</v>
          </cell>
        </row>
        <row r="33">
          <cell r="B33">
            <v>359</v>
          </cell>
          <cell r="F33">
            <v>367.65000000000003</v>
          </cell>
          <cell r="J33">
            <v>35.839799999999997</v>
          </cell>
        </row>
        <row r="34">
          <cell r="C34">
            <v>51.305228879643451</v>
          </cell>
          <cell r="F34">
            <v>8.1333457219490501</v>
          </cell>
          <cell r="J34">
            <v>17363.14</v>
          </cell>
        </row>
        <row r="35">
          <cell r="J35">
            <v>31400</v>
          </cell>
        </row>
        <row r="37">
          <cell r="J37">
            <v>9251540</v>
          </cell>
        </row>
        <row r="42">
          <cell r="B42">
            <v>380</v>
          </cell>
          <cell r="E42">
            <v>39</v>
          </cell>
          <cell r="H42">
            <v>46</v>
          </cell>
        </row>
        <row r="43">
          <cell r="C43">
            <v>8.4065588857354516</v>
          </cell>
          <cell r="F43">
            <v>0.8627784119570594</v>
          </cell>
          <cell r="H43">
            <v>1.0176360756416598</v>
          </cell>
        </row>
      </sheetData>
      <sheetData sheetId="27">
        <row r="5">
          <cell r="F5">
            <v>0</v>
          </cell>
          <cell r="I5">
            <v>60</v>
          </cell>
        </row>
        <row r="29">
          <cell r="J29">
            <v>12394750</v>
          </cell>
        </row>
        <row r="30">
          <cell r="J30">
            <v>4514.8900000000003</v>
          </cell>
        </row>
        <row r="31">
          <cell r="J31">
            <v>13960.06</v>
          </cell>
        </row>
        <row r="32">
          <cell r="J32">
            <v>10075037.960000001</v>
          </cell>
        </row>
        <row r="33">
          <cell r="B33">
            <v>392</v>
          </cell>
          <cell r="F33">
            <v>342</v>
          </cell>
          <cell r="J33">
            <v>35.859499999999997</v>
          </cell>
        </row>
        <row r="34">
          <cell r="C34">
            <v>60.364908868148099</v>
          </cell>
          <cell r="F34">
            <v>8.1525237066826648</v>
          </cell>
          <cell r="J34">
            <v>17368.169999999998</v>
          </cell>
        </row>
        <row r="35">
          <cell r="J35">
            <v>31530</v>
          </cell>
        </row>
        <row r="37">
          <cell r="J37">
            <v>9291700</v>
          </cell>
        </row>
        <row r="42">
          <cell r="B42">
            <v>140</v>
          </cell>
          <cell r="E42">
            <v>34</v>
          </cell>
          <cell r="H42">
            <v>26</v>
          </cell>
        </row>
        <row r="43">
          <cell r="C43">
            <v>3.3372904062443656</v>
          </cell>
          <cell r="F43">
            <v>0.81048481294506036</v>
          </cell>
          <cell r="H43">
            <v>0.6197825040168109</v>
          </cell>
        </row>
      </sheetData>
      <sheetData sheetId="28">
        <row r="5">
          <cell r="F5">
            <v>0</v>
          </cell>
          <cell r="I5">
            <v>60</v>
          </cell>
        </row>
        <row r="29">
          <cell r="J29">
            <v>12487463</v>
          </cell>
        </row>
        <row r="30">
          <cell r="J30">
            <v>4514.8900000000003</v>
          </cell>
        </row>
        <row r="31">
          <cell r="J31">
            <v>13965.28</v>
          </cell>
        </row>
        <row r="32">
          <cell r="J32">
            <v>10141223.800000001</v>
          </cell>
        </row>
        <row r="33">
          <cell r="B33">
            <v>328</v>
          </cell>
          <cell r="F33">
            <v>367.65000000000003</v>
          </cell>
          <cell r="J33">
            <v>35.859499999999997</v>
          </cell>
        </row>
        <row r="34">
          <cell r="C34">
            <v>50.110917183379954</v>
          </cell>
          <cell r="F34">
            <v>8.6948192924892602</v>
          </cell>
          <cell r="J34">
            <v>17373.240000000002</v>
          </cell>
        </row>
        <row r="35">
          <cell r="J35">
            <v>31663</v>
          </cell>
        </row>
        <row r="37">
          <cell r="J37">
            <v>9332220</v>
          </cell>
        </row>
        <row r="42">
          <cell r="B42">
            <v>340</v>
          </cell>
          <cell r="E42">
            <v>37</v>
          </cell>
          <cell r="H42">
            <v>28</v>
          </cell>
        </row>
        <row r="43">
          <cell r="C43">
            <v>8.0409045544576312</v>
          </cell>
          <cell r="F43">
            <v>0.87503961327921276</v>
          </cell>
          <cell r="H43">
            <v>0.66219213977886371</v>
          </cell>
        </row>
      </sheetData>
      <sheetData sheetId="29">
        <row r="5">
          <cell r="F5">
            <v>0.7</v>
          </cell>
          <cell r="I5">
            <v>55</v>
          </cell>
        </row>
        <row r="29">
          <cell r="J29">
            <v>12584070</v>
          </cell>
        </row>
        <row r="30">
          <cell r="J30">
            <v>4514.8900000000003</v>
          </cell>
        </row>
        <row r="31">
          <cell r="J31">
            <v>13971.05</v>
          </cell>
        </row>
        <row r="32">
          <cell r="J32">
            <v>10256196.6</v>
          </cell>
        </row>
        <row r="33">
          <cell r="B33">
            <v>374</v>
          </cell>
          <cell r="F33">
            <v>427.50000000000006</v>
          </cell>
          <cell r="J33">
            <v>35.8596</v>
          </cell>
        </row>
        <row r="34">
          <cell r="C34">
            <v>48.041964438408804</v>
          </cell>
          <cell r="F34">
            <v>8.5006621568433332</v>
          </cell>
          <cell r="J34">
            <v>17379.27</v>
          </cell>
        </row>
        <row r="35">
          <cell r="J35">
            <v>31774</v>
          </cell>
        </row>
        <row r="37">
          <cell r="J37">
            <v>9372890</v>
          </cell>
        </row>
        <row r="42">
          <cell r="B42">
            <v>330</v>
          </cell>
          <cell r="E42">
            <v>45</v>
          </cell>
          <cell r="H42">
            <v>45</v>
          </cell>
        </row>
        <row r="43">
          <cell r="C43">
            <v>6.5619146473878347</v>
          </cell>
          <cell r="F43">
            <v>0.89480654282561389</v>
          </cell>
          <cell r="H43">
            <v>0.89480654282561389</v>
          </cell>
        </row>
      </sheetData>
      <sheetData sheetId="30">
        <row r="5">
          <cell r="F5">
            <v>0</v>
          </cell>
          <cell r="I5">
            <v>55</v>
          </cell>
        </row>
        <row r="29">
          <cell r="J29">
            <v>12662361</v>
          </cell>
        </row>
        <row r="31">
          <cell r="J31">
            <v>13975.34</v>
          </cell>
        </row>
        <row r="32">
          <cell r="J32">
            <v>10415549</v>
          </cell>
        </row>
        <row r="33">
          <cell r="B33">
            <v>230</v>
          </cell>
          <cell r="F33">
            <v>299.25</v>
          </cell>
          <cell r="J33">
            <v>35.9253</v>
          </cell>
        </row>
        <row r="34">
          <cell r="C34">
            <v>49.624924016216767</v>
          </cell>
          <cell r="F34">
            <v>9.9947896835730692</v>
          </cell>
          <cell r="J34">
            <v>17382.86</v>
          </cell>
        </row>
        <row r="35">
          <cell r="J35">
            <v>31774</v>
          </cell>
        </row>
        <row r="37">
          <cell r="J37">
            <v>9399840</v>
          </cell>
        </row>
        <row r="42">
          <cell r="B42">
            <v>170</v>
          </cell>
          <cell r="E42">
            <v>23</v>
          </cell>
          <cell r="H42">
            <v>24</v>
          </cell>
        </row>
        <row r="43">
          <cell r="C43">
            <v>5.6779089263405913</v>
          </cell>
          <cell r="F43">
            <v>0.76818767826960943</v>
          </cell>
          <cell r="H43">
            <v>0.80158714254220109</v>
          </cell>
        </row>
      </sheetData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92</v>
          </cell>
        </row>
        <row r="9">
          <cell r="P9">
            <v>138</v>
          </cell>
        </row>
        <row r="10">
          <cell r="P10">
            <v>8.2899999999999991</v>
          </cell>
        </row>
        <row r="12">
          <cell r="P12">
            <v>10.6</v>
          </cell>
        </row>
        <row r="21">
          <cell r="P21">
            <v>2.313333333333333</v>
          </cell>
        </row>
        <row r="27">
          <cell r="P27">
            <v>85.333333333333329</v>
          </cell>
        </row>
        <row r="28">
          <cell r="P28">
            <v>6.666666666666667</v>
          </cell>
        </row>
        <row r="29">
          <cell r="P29">
            <v>150.66666666666666</v>
          </cell>
        </row>
        <row r="30">
          <cell r="P30">
            <v>8.8233333333333341</v>
          </cell>
        </row>
        <row r="31">
          <cell r="P31">
            <v>14.5</v>
          </cell>
        </row>
        <row r="32">
          <cell r="P32">
            <v>0.11633333333333333</v>
          </cell>
        </row>
        <row r="34">
          <cell r="P34">
            <v>3.7633333333333332</v>
          </cell>
        </row>
      </sheetData>
      <sheetData sheetId="1">
        <row r="7">
          <cell r="P7">
            <v>95</v>
          </cell>
        </row>
        <row r="9">
          <cell r="P9">
            <v>145</v>
          </cell>
        </row>
        <row r="10">
          <cell r="P10">
            <v>8.4600000000000009</v>
          </cell>
        </row>
        <row r="12">
          <cell r="P12">
            <v>10.8</v>
          </cell>
        </row>
        <row r="21">
          <cell r="P21">
            <v>2.0016666666666665</v>
          </cell>
        </row>
        <row r="27">
          <cell r="P27">
            <v>84</v>
          </cell>
        </row>
        <row r="28">
          <cell r="P28">
            <v>7.333333333333333</v>
          </cell>
        </row>
        <row r="29">
          <cell r="P29">
            <v>147</v>
          </cell>
        </row>
        <row r="30">
          <cell r="P30">
            <v>8.8416666666666668</v>
          </cell>
        </row>
        <row r="31">
          <cell r="P31">
            <v>15.333333333333334</v>
          </cell>
        </row>
        <row r="32">
          <cell r="P32">
            <v>0.11333333333333333</v>
          </cell>
        </row>
        <row r="34">
          <cell r="P34">
            <v>3.7016666666666667</v>
          </cell>
        </row>
      </sheetData>
      <sheetData sheetId="2">
        <row r="7">
          <cell r="P7">
            <v>96</v>
          </cell>
        </row>
        <row r="9">
          <cell r="P9">
            <v>150</v>
          </cell>
        </row>
        <row r="10">
          <cell r="P10">
            <v>8.4499999999999993</v>
          </cell>
        </row>
        <row r="12">
          <cell r="P12">
            <v>10.1</v>
          </cell>
        </row>
        <row r="21">
          <cell r="P21">
            <v>2.2916666666666665</v>
          </cell>
        </row>
        <row r="27">
          <cell r="P27">
            <v>92</v>
          </cell>
        </row>
        <row r="28">
          <cell r="P28">
            <v>6.666666666666667</v>
          </cell>
        </row>
        <row r="29">
          <cell r="P29">
            <v>154</v>
          </cell>
        </row>
        <row r="30">
          <cell r="P30">
            <v>8.8416666666666668</v>
          </cell>
        </row>
        <row r="31">
          <cell r="P31">
            <v>16.166666666666668</v>
          </cell>
        </row>
        <row r="32">
          <cell r="P32">
            <v>0.11016666666666665</v>
          </cell>
        </row>
        <row r="34">
          <cell r="P34">
            <v>3.6808333333333336</v>
          </cell>
        </row>
      </sheetData>
      <sheetData sheetId="3">
        <row r="7">
          <cell r="P7">
            <v>96</v>
          </cell>
        </row>
        <row r="9">
          <cell r="P9">
            <v>145</v>
          </cell>
        </row>
        <row r="10">
          <cell r="P10">
            <v>8.6999999999999993</v>
          </cell>
        </row>
        <row r="12">
          <cell r="P12">
            <v>9.19</v>
          </cell>
        </row>
        <row r="21">
          <cell r="P21">
            <v>2.2966666666666669</v>
          </cell>
        </row>
        <row r="27">
          <cell r="P27">
            <v>91</v>
          </cell>
        </row>
        <row r="28">
          <cell r="P28">
            <v>7.333333333333333</v>
          </cell>
        </row>
        <row r="29">
          <cell r="P29">
            <v>153.66666666666666</v>
          </cell>
        </row>
        <row r="30">
          <cell r="P30">
            <v>8.8316666666666652</v>
          </cell>
        </row>
        <row r="31">
          <cell r="P31">
            <v>16.5</v>
          </cell>
        </row>
        <row r="32">
          <cell r="P32">
            <v>0.14350000000000002</v>
          </cell>
        </row>
        <row r="34">
          <cell r="P34">
            <v>3.706666666666667</v>
          </cell>
        </row>
      </sheetData>
      <sheetData sheetId="4">
        <row r="7">
          <cell r="P7">
            <v>96</v>
          </cell>
        </row>
        <row r="9">
          <cell r="P9">
            <v>137</v>
          </cell>
        </row>
        <row r="10">
          <cell r="P10">
            <v>8.57</v>
          </cell>
        </row>
        <row r="12">
          <cell r="P12">
            <v>6.37</v>
          </cell>
        </row>
        <row r="21">
          <cell r="P21">
            <v>1.9316666666666669</v>
          </cell>
        </row>
        <row r="27">
          <cell r="P27">
            <v>91.333333333333329</v>
          </cell>
        </row>
        <row r="28">
          <cell r="P28">
            <v>6.333333333333333</v>
          </cell>
        </row>
        <row r="29">
          <cell r="P29">
            <v>146.66666666666666</v>
          </cell>
        </row>
        <row r="30">
          <cell r="P30">
            <v>8.8316666666666688</v>
          </cell>
        </row>
        <row r="31">
          <cell r="P31">
            <v>14.833333333333334</v>
          </cell>
        </row>
        <row r="32">
          <cell r="P32">
            <v>0.11449999999999999</v>
          </cell>
        </row>
        <row r="34">
          <cell r="P34">
            <v>3.2369166666666662</v>
          </cell>
        </row>
      </sheetData>
      <sheetData sheetId="5">
        <row r="7">
          <cell r="P7">
            <v>118</v>
          </cell>
        </row>
        <row r="9">
          <cell r="P9">
            <v>151</v>
          </cell>
        </row>
        <row r="10">
          <cell r="P10">
            <v>8.56</v>
          </cell>
        </row>
        <row r="12">
          <cell r="P12">
            <v>6.82</v>
          </cell>
        </row>
        <row r="21">
          <cell r="P21">
            <v>2.02</v>
          </cell>
        </row>
        <row r="27">
          <cell r="P27">
            <v>91</v>
          </cell>
        </row>
        <row r="28">
          <cell r="P28">
            <v>4.666666666666667</v>
          </cell>
        </row>
        <row r="29">
          <cell r="P29">
            <v>154.33333333333334</v>
          </cell>
        </row>
        <row r="30">
          <cell r="P30">
            <v>8.8449999999999989</v>
          </cell>
        </row>
        <row r="31">
          <cell r="P31">
            <v>16.166666666666668</v>
          </cell>
        </row>
        <row r="32">
          <cell r="P32">
            <v>0.10133333333333333</v>
          </cell>
        </row>
        <row r="34">
          <cell r="P34">
            <v>3.4716666666666671</v>
          </cell>
        </row>
      </sheetData>
      <sheetData sheetId="6">
        <row r="7">
          <cell r="P7">
            <v>121</v>
          </cell>
        </row>
        <row r="9">
          <cell r="P9">
            <v>155</v>
          </cell>
        </row>
        <row r="10">
          <cell r="P10">
            <v>8.5500000000000007</v>
          </cell>
        </row>
        <row r="12">
          <cell r="P12">
            <v>6.66</v>
          </cell>
        </row>
        <row r="21">
          <cell r="P21">
            <v>2.5983333333333332</v>
          </cell>
        </row>
        <row r="27">
          <cell r="P27">
            <v>87.666666666666671</v>
          </cell>
        </row>
        <row r="28">
          <cell r="P28">
            <v>4.333333333333333</v>
          </cell>
        </row>
        <row r="29">
          <cell r="P29">
            <v>147.66666666666666</v>
          </cell>
        </row>
        <row r="30">
          <cell r="P30">
            <v>8.8483333333333345</v>
          </cell>
        </row>
        <row r="31">
          <cell r="P31">
            <v>17.166666666666668</v>
          </cell>
        </row>
        <row r="32">
          <cell r="P32">
            <v>0.121</v>
          </cell>
        </row>
        <row r="34">
          <cell r="P34">
            <v>3.7833333333333337</v>
          </cell>
        </row>
      </sheetData>
      <sheetData sheetId="7">
        <row r="7">
          <cell r="P7">
            <v>100</v>
          </cell>
        </row>
        <row r="9">
          <cell r="P9">
            <v>132</v>
          </cell>
        </row>
        <row r="10">
          <cell r="P10">
            <v>8.4600000000000009</v>
          </cell>
        </row>
        <row r="12">
          <cell r="P12">
            <v>5.66</v>
          </cell>
        </row>
        <row r="21">
          <cell r="P21">
            <v>2.08</v>
          </cell>
        </row>
        <row r="27">
          <cell r="P27">
            <v>90.333333333333329</v>
          </cell>
        </row>
        <row r="28">
          <cell r="P28">
            <v>4</v>
          </cell>
        </row>
        <row r="29">
          <cell r="P29">
            <v>151.33333333333334</v>
          </cell>
        </row>
        <row r="30">
          <cell r="P30">
            <v>8.8000000000000007</v>
          </cell>
        </row>
        <row r="31">
          <cell r="P31">
            <v>16</v>
          </cell>
        </row>
        <row r="32">
          <cell r="P32">
            <v>8.1333333333333341E-2</v>
          </cell>
        </row>
        <row r="34">
          <cell r="P34">
            <v>3.85</v>
          </cell>
        </row>
      </sheetData>
      <sheetData sheetId="8">
        <row r="7">
          <cell r="P7">
            <v>100</v>
          </cell>
        </row>
        <row r="9">
          <cell r="P9">
            <v>138</v>
          </cell>
        </row>
        <row r="10">
          <cell r="P10">
            <v>8.44</v>
          </cell>
        </row>
        <row r="12">
          <cell r="P12">
            <v>8.5299999999999994</v>
          </cell>
        </row>
        <row r="21">
          <cell r="P21">
            <v>1.8733333333333331</v>
          </cell>
        </row>
        <row r="27">
          <cell r="P27">
            <v>96.666666666666671</v>
          </cell>
        </row>
        <row r="28">
          <cell r="P28">
            <v>1.6666666666666667</v>
          </cell>
        </row>
        <row r="29">
          <cell r="P29">
            <v>158</v>
          </cell>
        </row>
        <row r="30">
          <cell r="P30">
            <v>8.8116666666666674</v>
          </cell>
        </row>
        <row r="31">
          <cell r="P31">
            <v>15.833333333333334</v>
          </cell>
        </row>
        <row r="32">
          <cell r="P32">
            <v>9.0333333333333335E-2</v>
          </cell>
        </row>
        <row r="34">
          <cell r="P34">
            <v>3.5425</v>
          </cell>
        </row>
      </sheetData>
      <sheetData sheetId="9">
        <row r="7">
          <cell r="P7">
            <v>110</v>
          </cell>
        </row>
        <row r="9">
          <cell r="P9">
            <v>145</v>
          </cell>
        </row>
        <row r="10">
          <cell r="P10">
            <v>8.4499999999999993</v>
          </cell>
        </row>
        <row r="12">
          <cell r="P12">
            <v>8</v>
          </cell>
        </row>
        <row r="21">
          <cell r="P21">
            <v>1.9160000000000004</v>
          </cell>
        </row>
        <row r="27">
          <cell r="P27">
            <v>100.33333333333333</v>
          </cell>
        </row>
        <row r="28">
          <cell r="P28">
            <v>0</v>
          </cell>
        </row>
        <row r="29">
          <cell r="P29">
            <v>152</v>
          </cell>
        </row>
        <row r="30">
          <cell r="P30">
            <v>8.8066666666666684</v>
          </cell>
        </row>
        <row r="31">
          <cell r="P31">
            <v>16.666666666666668</v>
          </cell>
        </row>
        <row r="32">
          <cell r="P32">
            <v>0.12866666666666668</v>
          </cell>
        </row>
        <row r="34">
          <cell r="P34">
            <v>3.9041666666666663</v>
          </cell>
        </row>
      </sheetData>
      <sheetData sheetId="10">
        <row r="7">
          <cell r="P7">
            <v>103</v>
          </cell>
        </row>
        <row r="9">
          <cell r="P9">
            <v>140</v>
          </cell>
        </row>
        <row r="10">
          <cell r="P10">
            <v>8.39</v>
          </cell>
        </row>
        <row r="12">
          <cell r="P12">
            <v>5.3</v>
          </cell>
        </row>
        <row r="21">
          <cell r="P21">
            <v>1.3535999999999999</v>
          </cell>
        </row>
        <row r="27">
          <cell r="P27">
            <v>87.333333333333329</v>
          </cell>
        </row>
        <row r="28">
          <cell r="P28">
            <v>3.6666666666666665</v>
          </cell>
        </row>
        <row r="29">
          <cell r="P29">
            <v>142.66666666666666</v>
          </cell>
        </row>
        <row r="30">
          <cell r="P30">
            <v>8.7133333333333329</v>
          </cell>
        </row>
        <row r="31">
          <cell r="P31">
            <v>17.5</v>
          </cell>
        </row>
        <row r="32">
          <cell r="P32">
            <v>0.10399999999999998</v>
          </cell>
        </row>
        <row r="34">
          <cell r="P34">
            <v>3.7899999999999996</v>
          </cell>
        </row>
      </sheetData>
      <sheetData sheetId="11">
        <row r="7">
          <cell r="P7">
            <v>115</v>
          </cell>
        </row>
        <row r="9">
          <cell r="P9">
            <v>148</v>
          </cell>
        </row>
        <row r="10">
          <cell r="P10">
            <v>8.4700000000000006</v>
          </cell>
        </row>
        <row r="12">
          <cell r="P12">
            <v>3.79</v>
          </cell>
        </row>
        <row r="21">
          <cell r="P21">
            <v>1.7333333333333334</v>
          </cell>
        </row>
        <row r="27">
          <cell r="P27">
            <v>90.666666666666671</v>
          </cell>
        </row>
        <row r="28">
          <cell r="P28">
            <v>4.333333333333333</v>
          </cell>
        </row>
        <row r="29">
          <cell r="P29">
            <v>157.33333333333334</v>
          </cell>
        </row>
        <row r="30">
          <cell r="P30">
            <v>8.7799999999999994</v>
          </cell>
        </row>
        <row r="31">
          <cell r="P31">
            <v>17.5</v>
          </cell>
        </row>
        <row r="32">
          <cell r="P32">
            <v>8.4000000000000005E-2</v>
          </cell>
        </row>
        <row r="34">
          <cell r="P34">
            <v>4.1549999999999994</v>
          </cell>
        </row>
      </sheetData>
      <sheetData sheetId="12">
        <row r="7">
          <cell r="P7">
            <v>115</v>
          </cell>
        </row>
        <row r="9">
          <cell r="P9">
            <v>145</v>
          </cell>
        </row>
        <row r="10">
          <cell r="P10">
            <v>8.24</v>
          </cell>
        </row>
        <row r="12">
          <cell r="P12">
            <v>4.01</v>
          </cell>
        </row>
        <row r="21">
          <cell r="P21">
            <v>1.6466666666666665</v>
          </cell>
        </row>
        <row r="27">
          <cell r="P27">
            <v>94.333333333333329</v>
          </cell>
        </row>
        <row r="28">
          <cell r="P28">
            <v>5</v>
          </cell>
        </row>
        <row r="29">
          <cell r="P29">
            <v>156.66666666666666</v>
          </cell>
        </row>
        <row r="30">
          <cell r="P30">
            <v>8.7266666666666666</v>
          </cell>
        </row>
        <row r="31">
          <cell r="P31">
            <v>18.166666666666668</v>
          </cell>
        </row>
        <row r="32">
          <cell r="P32">
            <v>9.8833333333333329E-2</v>
          </cell>
        </row>
        <row r="34">
          <cell r="P34">
            <v>4.0316666666666663</v>
          </cell>
        </row>
      </sheetData>
      <sheetData sheetId="13">
        <row r="7">
          <cell r="P7">
            <v>110</v>
          </cell>
        </row>
        <row r="9">
          <cell r="P9">
            <v>144</v>
          </cell>
        </row>
        <row r="10">
          <cell r="P10">
            <v>8.35</v>
          </cell>
        </row>
        <row r="12">
          <cell r="P12">
            <v>5.27</v>
          </cell>
        </row>
        <row r="21">
          <cell r="P21">
            <v>1.5820000000000001</v>
          </cell>
        </row>
        <row r="27">
          <cell r="P27">
            <v>89.333333333333329</v>
          </cell>
        </row>
        <row r="28">
          <cell r="P28">
            <v>3.6666666666666665</v>
          </cell>
        </row>
        <row r="29">
          <cell r="P29">
            <v>149</v>
          </cell>
        </row>
        <row r="30">
          <cell r="P30">
            <v>8.77</v>
          </cell>
        </row>
        <row r="31">
          <cell r="P31">
            <v>18</v>
          </cell>
        </row>
        <row r="32">
          <cell r="P32">
            <v>5.099999999999999E-2</v>
          </cell>
        </row>
        <row r="34">
          <cell r="P34">
            <v>3.8491666666666671</v>
          </cell>
        </row>
      </sheetData>
      <sheetData sheetId="14">
        <row r="7">
          <cell r="P7">
            <v>112</v>
          </cell>
        </row>
        <row r="9">
          <cell r="P9">
            <v>148</v>
          </cell>
        </row>
        <row r="10">
          <cell r="P10">
            <v>8.34</v>
          </cell>
        </row>
        <row r="12">
          <cell r="P12">
            <v>5.76</v>
          </cell>
        </row>
        <row r="21">
          <cell r="P21">
            <v>1.8516666666666666</v>
          </cell>
        </row>
        <row r="27">
          <cell r="P27">
            <v>87.333333333333329</v>
          </cell>
        </row>
        <row r="28">
          <cell r="P28">
            <v>4.333333333333333</v>
          </cell>
        </row>
        <row r="29">
          <cell r="P29">
            <v>147</v>
          </cell>
        </row>
        <row r="30">
          <cell r="P30">
            <v>8.8116666666666674</v>
          </cell>
        </row>
        <row r="31">
          <cell r="P31">
            <v>16.5</v>
          </cell>
        </row>
        <row r="32">
          <cell r="P32">
            <v>6.9777777777777772E-2</v>
          </cell>
        </row>
        <row r="34">
          <cell r="P34">
            <v>3.7491666666666661</v>
          </cell>
        </row>
      </sheetData>
      <sheetData sheetId="15">
        <row r="7">
          <cell r="P7">
            <v>103</v>
          </cell>
        </row>
        <row r="9">
          <cell r="P9">
            <v>133</v>
          </cell>
        </row>
        <row r="10">
          <cell r="P10">
            <v>8.35</v>
          </cell>
        </row>
        <row r="12">
          <cell r="P12">
            <v>7.02</v>
          </cell>
        </row>
        <row r="21">
          <cell r="P21">
            <v>1.7133333333333336</v>
          </cell>
        </row>
        <row r="27">
          <cell r="P27">
            <v>93.666666666666671</v>
          </cell>
        </row>
        <row r="28">
          <cell r="P28">
            <v>5</v>
          </cell>
        </row>
        <row r="29">
          <cell r="P29">
            <v>154</v>
          </cell>
        </row>
        <row r="30">
          <cell r="P30">
            <v>8.7733333333333334</v>
          </cell>
        </row>
        <row r="31">
          <cell r="P31">
            <v>17.333333333333332</v>
          </cell>
        </row>
        <row r="32">
          <cell r="P32">
            <v>9.849999999999999E-2</v>
          </cell>
        </row>
        <row r="34">
          <cell r="P34">
            <v>3.7458333333333331</v>
          </cell>
        </row>
      </sheetData>
      <sheetData sheetId="16">
        <row r="7">
          <cell r="P7">
            <v>105</v>
          </cell>
        </row>
        <row r="9">
          <cell r="P9">
            <v>145</v>
          </cell>
        </row>
        <row r="10">
          <cell r="P10">
            <v>8.39</v>
          </cell>
        </row>
        <row r="12">
          <cell r="P12">
            <v>5.53</v>
          </cell>
        </row>
        <row r="21">
          <cell r="P21">
            <v>1.89</v>
          </cell>
        </row>
        <row r="27">
          <cell r="P27">
            <v>94.333333333333329</v>
          </cell>
        </row>
        <row r="28">
          <cell r="P28">
            <v>5.333333333333333</v>
          </cell>
        </row>
        <row r="29">
          <cell r="P29">
            <v>163.33333333333334</v>
          </cell>
        </row>
        <row r="30">
          <cell r="P30">
            <v>8.7900000000000009</v>
          </cell>
        </row>
        <row r="31">
          <cell r="P31">
            <v>18</v>
          </cell>
        </row>
        <row r="32">
          <cell r="P32">
            <v>7.1333333333333332E-2</v>
          </cell>
        </row>
        <row r="34">
          <cell r="P34">
            <v>3.9433333333333329</v>
          </cell>
        </row>
      </sheetData>
      <sheetData sheetId="17">
        <row r="7">
          <cell r="P7">
            <v>100</v>
          </cell>
        </row>
        <row r="9">
          <cell r="P9">
            <v>150</v>
          </cell>
        </row>
        <row r="10">
          <cell r="P10">
            <v>8.36</v>
          </cell>
        </row>
        <row r="12">
          <cell r="P12">
            <v>5.1100000000000003</v>
          </cell>
        </row>
        <row r="21">
          <cell r="P21">
            <v>1.9799999999999998</v>
          </cell>
        </row>
        <row r="27">
          <cell r="P27">
            <v>89.666666666666671</v>
          </cell>
        </row>
        <row r="28">
          <cell r="P28">
            <v>6</v>
          </cell>
        </row>
        <row r="29">
          <cell r="P29">
            <v>137</v>
          </cell>
        </row>
        <row r="30">
          <cell r="P30">
            <v>8.8800000000000008</v>
          </cell>
        </row>
        <row r="31">
          <cell r="P31">
            <v>18.166666666666668</v>
          </cell>
        </row>
        <row r="32">
          <cell r="P32">
            <v>5.5666666666666663E-2</v>
          </cell>
        </row>
        <row r="34">
          <cell r="P34">
            <v>3.8224999999999998</v>
          </cell>
        </row>
      </sheetData>
      <sheetData sheetId="18">
        <row r="7">
          <cell r="P7">
            <v>100</v>
          </cell>
        </row>
        <row r="9">
          <cell r="P9">
            <v>160</v>
          </cell>
        </row>
        <row r="10">
          <cell r="P10">
            <v>8.3699999999999992</v>
          </cell>
        </row>
        <row r="12">
          <cell r="P12">
            <v>16</v>
          </cell>
        </row>
        <row r="21">
          <cell r="P21">
            <v>1.66</v>
          </cell>
        </row>
        <row r="27">
          <cell r="P27">
            <v>85.333333333333329</v>
          </cell>
        </row>
        <row r="28">
          <cell r="P28">
            <v>6</v>
          </cell>
        </row>
        <row r="29">
          <cell r="P29">
            <v>99.698333333333338</v>
          </cell>
        </row>
        <row r="30">
          <cell r="P30">
            <v>8.7999999999999989</v>
          </cell>
        </row>
        <row r="31">
          <cell r="P31">
            <v>18.333333333333332</v>
          </cell>
        </row>
        <row r="32">
          <cell r="P32">
            <v>7.7499999999999999E-2</v>
          </cell>
        </row>
        <row r="34">
          <cell r="P34">
            <v>3.6741666666666668</v>
          </cell>
        </row>
      </sheetData>
      <sheetData sheetId="19">
        <row r="7">
          <cell r="P7">
            <v>103</v>
          </cell>
        </row>
        <row r="9">
          <cell r="P9">
            <v>150</v>
          </cell>
        </row>
        <row r="10">
          <cell r="P10">
            <v>8.39</v>
          </cell>
        </row>
        <row r="12">
          <cell r="P12">
            <v>17.2</v>
          </cell>
        </row>
        <row r="21">
          <cell r="P21">
            <v>2.4683333333333333</v>
          </cell>
        </row>
        <row r="27">
          <cell r="P27">
            <v>93.666666666666671</v>
          </cell>
        </row>
        <row r="28">
          <cell r="P28">
            <v>4.333333333333333</v>
          </cell>
        </row>
        <row r="29">
          <cell r="P29">
            <v>152</v>
          </cell>
        </row>
        <row r="30">
          <cell r="P30">
            <v>8.7766666666666655</v>
          </cell>
        </row>
        <row r="31">
          <cell r="P31">
            <v>19.333333333333332</v>
          </cell>
        </row>
        <row r="32">
          <cell r="P32">
            <v>9.2166666666666675E-2</v>
          </cell>
        </row>
        <row r="34">
          <cell r="P34">
            <v>3.6908333333333334</v>
          </cell>
        </row>
      </sheetData>
      <sheetData sheetId="20">
        <row r="7">
          <cell r="P7">
            <v>100</v>
          </cell>
        </row>
        <row r="9">
          <cell r="P9">
            <v>130</v>
          </cell>
        </row>
        <row r="10">
          <cell r="P10">
            <v>8.36</v>
          </cell>
        </row>
        <row r="21">
          <cell r="P21">
            <v>2.5466666666666664</v>
          </cell>
        </row>
        <row r="27">
          <cell r="P27">
            <v>81</v>
          </cell>
        </row>
        <row r="28">
          <cell r="P28">
            <v>4.333333333333333</v>
          </cell>
        </row>
        <row r="29">
          <cell r="P29">
            <v>141.33333333333334</v>
          </cell>
        </row>
        <row r="30">
          <cell r="P30">
            <v>8.9316666666666666</v>
          </cell>
        </row>
        <row r="31">
          <cell r="P31">
            <v>18.333333333333332</v>
          </cell>
        </row>
        <row r="32">
          <cell r="P32">
            <v>0.13416666666666668</v>
          </cell>
        </row>
        <row r="34">
          <cell r="P34">
            <v>3.6925000000000003</v>
          </cell>
        </row>
      </sheetData>
      <sheetData sheetId="21">
        <row r="7">
          <cell r="P7">
            <v>96</v>
          </cell>
        </row>
        <row r="9">
          <cell r="P9">
            <v>140</v>
          </cell>
        </row>
        <row r="10">
          <cell r="P10">
            <v>8.3000000000000007</v>
          </cell>
        </row>
        <row r="12">
          <cell r="P12">
            <v>20.9</v>
          </cell>
        </row>
        <row r="21">
          <cell r="P21">
            <v>2.1516666666666664</v>
          </cell>
        </row>
        <row r="27">
          <cell r="P27">
            <v>84</v>
          </cell>
        </row>
        <row r="28">
          <cell r="P28">
            <v>5.333333333333333</v>
          </cell>
        </row>
        <row r="29">
          <cell r="P29">
            <v>135.66666666666666</v>
          </cell>
        </row>
        <row r="30">
          <cell r="P30">
            <v>8.9166666666666661</v>
          </cell>
        </row>
        <row r="31">
          <cell r="P31">
            <v>18.333333333333332</v>
          </cell>
        </row>
        <row r="32">
          <cell r="P32">
            <v>0.10199999999999998</v>
          </cell>
        </row>
        <row r="34">
          <cell r="P34">
            <v>3.73</v>
          </cell>
        </row>
      </sheetData>
      <sheetData sheetId="22">
        <row r="7">
          <cell r="P7">
            <v>102</v>
          </cell>
        </row>
        <row r="9">
          <cell r="P9">
            <v>126</v>
          </cell>
        </row>
        <row r="10">
          <cell r="P10">
            <v>8.33</v>
          </cell>
        </row>
        <row r="12">
          <cell r="P12">
            <v>8.14</v>
          </cell>
        </row>
        <row r="21">
          <cell r="P21">
            <v>1.9216666666666666</v>
          </cell>
        </row>
        <row r="27">
          <cell r="P27">
            <v>93.666666666666671</v>
          </cell>
        </row>
        <row r="28">
          <cell r="P28">
            <v>5.333333333333333</v>
          </cell>
        </row>
        <row r="29">
          <cell r="P29">
            <v>152.66666666666666</v>
          </cell>
        </row>
        <row r="30">
          <cell r="P30">
            <v>8.8433333333333319</v>
          </cell>
        </row>
        <row r="31">
          <cell r="P31">
            <v>15.349166666666667</v>
          </cell>
        </row>
        <row r="32">
          <cell r="P32">
            <v>9.9714285714285714E-2</v>
          </cell>
        </row>
        <row r="34">
          <cell r="P34">
            <v>3.7891666666666666</v>
          </cell>
        </row>
      </sheetData>
      <sheetData sheetId="23">
        <row r="7">
          <cell r="P7">
            <v>107</v>
          </cell>
        </row>
        <row r="9">
          <cell r="P9">
            <v>140</v>
          </cell>
        </row>
        <row r="10">
          <cell r="P10">
            <v>8.3699999999999992</v>
          </cell>
        </row>
        <row r="12">
          <cell r="P12">
            <v>6.95</v>
          </cell>
        </row>
        <row r="21">
          <cell r="P21">
            <v>2.0583333333333336</v>
          </cell>
        </row>
        <row r="27">
          <cell r="P27">
            <v>96.333333333333329</v>
          </cell>
        </row>
        <row r="28">
          <cell r="P28">
            <v>3</v>
          </cell>
        </row>
        <row r="29">
          <cell r="P29">
            <v>155.66666666666666</v>
          </cell>
        </row>
        <row r="30">
          <cell r="P30">
            <v>8.8866666666666667</v>
          </cell>
        </row>
        <row r="31">
          <cell r="P31">
            <v>18.333333333333332</v>
          </cell>
        </row>
        <row r="32">
          <cell r="P32">
            <v>9.5833333333333326E-2</v>
          </cell>
        </row>
        <row r="34">
          <cell r="P34">
            <v>3.7758333333333329</v>
          </cell>
        </row>
      </sheetData>
      <sheetData sheetId="24">
        <row r="7">
          <cell r="P7">
            <v>100</v>
          </cell>
        </row>
        <row r="9">
          <cell r="P9">
            <v>138</v>
          </cell>
        </row>
        <row r="10">
          <cell r="P10">
            <v>8.43</v>
          </cell>
        </row>
        <row r="12">
          <cell r="P12">
            <v>7.1</v>
          </cell>
        </row>
        <row r="21">
          <cell r="P21">
            <v>2.0466666666666664</v>
          </cell>
        </row>
        <row r="27">
          <cell r="P27">
            <v>90.333333333333329</v>
          </cell>
        </row>
        <row r="28">
          <cell r="P28">
            <v>6.666666666666667</v>
          </cell>
        </row>
        <row r="29">
          <cell r="P29">
            <v>144.66666666666666</v>
          </cell>
        </row>
        <row r="30">
          <cell r="P30">
            <v>8.91</v>
          </cell>
        </row>
        <row r="31">
          <cell r="P31">
            <v>18.5</v>
          </cell>
        </row>
        <row r="32">
          <cell r="P32">
            <v>0.1435714285714286</v>
          </cell>
        </row>
        <row r="34">
          <cell r="P34">
            <v>3.78</v>
          </cell>
        </row>
      </sheetData>
      <sheetData sheetId="25">
        <row r="7">
          <cell r="P7">
            <v>105</v>
          </cell>
        </row>
        <row r="9">
          <cell r="P9">
            <v>142</v>
          </cell>
        </row>
        <row r="10">
          <cell r="P10">
            <v>8.41</v>
          </cell>
        </row>
        <row r="12">
          <cell r="P12">
            <v>8.42</v>
          </cell>
        </row>
        <row r="21">
          <cell r="P21">
            <v>2.1550000000000002</v>
          </cell>
        </row>
        <row r="27">
          <cell r="P27">
            <v>100.33333333333333</v>
          </cell>
        </row>
        <row r="28">
          <cell r="P28">
            <v>4.666666666666667</v>
          </cell>
        </row>
        <row r="29">
          <cell r="P29">
            <v>151.33333333333334</v>
          </cell>
        </row>
        <row r="30">
          <cell r="P30">
            <v>8.8766666666666669</v>
          </cell>
        </row>
        <row r="31">
          <cell r="P31">
            <v>19</v>
          </cell>
        </row>
        <row r="32">
          <cell r="P32">
            <v>0.10116666666666667</v>
          </cell>
        </row>
        <row r="34">
          <cell r="P34">
            <v>3.7091666666666665</v>
          </cell>
        </row>
      </sheetData>
      <sheetData sheetId="26">
        <row r="7">
          <cell r="P7">
            <v>104</v>
          </cell>
        </row>
        <row r="9">
          <cell r="P9">
            <v>135</v>
          </cell>
        </row>
        <row r="10">
          <cell r="P10">
            <v>8.59</v>
          </cell>
        </row>
        <row r="12">
          <cell r="P12">
            <v>10.1</v>
          </cell>
        </row>
        <row r="21">
          <cell r="P21">
            <v>1.7883333333333333</v>
          </cell>
        </row>
        <row r="27">
          <cell r="P27">
            <v>100</v>
          </cell>
        </row>
        <row r="28">
          <cell r="P28">
            <v>5.333333333333333</v>
          </cell>
        </row>
        <row r="29">
          <cell r="P29">
            <v>152</v>
          </cell>
        </row>
        <row r="30">
          <cell r="P30">
            <v>8.831666666666667</v>
          </cell>
        </row>
        <row r="31">
          <cell r="P31">
            <v>19.333333333333332</v>
          </cell>
        </row>
        <row r="32">
          <cell r="P32">
            <v>4.8333333333333332E-2</v>
          </cell>
        </row>
        <row r="34">
          <cell r="P34">
            <v>3.669166666666666</v>
          </cell>
        </row>
      </sheetData>
      <sheetData sheetId="27">
        <row r="7">
          <cell r="P7">
            <v>103</v>
          </cell>
        </row>
        <row r="9">
          <cell r="P9">
            <v>145</v>
          </cell>
        </row>
        <row r="10">
          <cell r="P10">
            <v>8.66</v>
          </cell>
        </row>
        <row r="12">
          <cell r="P12">
            <v>9.9700000000000006</v>
          </cell>
        </row>
        <row r="21">
          <cell r="P21">
            <v>1.7216666666666667</v>
          </cell>
        </row>
        <row r="27">
          <cell r="P27">
            <v>94.333333333333329</v>
          </cell>
        </row>
        <row r="28">
          <cell r="P28">
            <v>4</v>
          </cell>
        </row>
        <row r="29">
          <cell r="P29">
            <v>155.33333333333334</v>
          </cell>
        </row>
        <row r="30">
          <cell r="P30">
            <v>8.8649999999999984</v>
          </cell>
        </row>
        <row r="31">
          <cell r="P31">
            <v>19.333333333333332</v>
          </cell>
        </row>
        <row r="32">
          <cell r="P32">
            <v>0.11183333333333334</v>
          </cell>
        </row>
        <row r="34">
          <cell r="P34">
            <v>3.7166666666666668</v>
          </cell>
        </row>
      </sheetData>
      <sheetData sheetId="28">
        <row r="7">
          <cell r="P7">
            <v>106</v>
          </cell>
        </row>
        <row r="9">
          <cell r="P9">
            <v>137</v>
          </cell>
        </row>
        <row r="10">
          <cell r="P10">
            <v>8.7899999999999991</v>
          </cell>
        </row>
        <row r="12">
          <cell r="P12">
            <v>7.65</v>
          </cell>
        </row>
        <row r="21">
          <cell r="P21">
            <v>1.9149999999999998</v>
          </cell>
        </row>
        <row r="27">
          <cell r="P27">
            <v>91.666666666666671</v>
          </cell>
        </row>
        <row r="28">
          <cell r="P28">
            <v>4.666666666666667</v>
          </cell>
        </row>
        <row r="29">
          <cell r="P29">
            <v>146.33333333333334</v>
          </cell>
        </row>
        <row r="30">
          <cell r="P30">
            <v>8.8950000000000014</v>
          </cell>
        </row>
        <row r="31">
          <cell r="P31">
            <v>19.666666666666668</v>
          </cell>
        </row>
        <row r="32">
          <cell r="P32">
            <v>8.4000000000000005E-2</v>
          </cell>
        </row>
        <row r="34">
          <cell r="P34">
            <v>3.606666666666666</v>
          </cell>
        </row>
      </sheetData>
      <sheetData sheetId="29">
        <row r="7">
          <cell r="P7">
            <v>105</v>
          </cell>
        </row>
        <row r="9">
          <cell r="P9">
            <v>144</v>
          </cell>
        </row>
        <row r="10">
          <cell r="P10">
            <v>8.61</v>
          </cell>
        </row>
        <row r="12">
          <cell r="P12">
            <v>7.2</v>
          </cell>
        </row>
        <row r="21">
          <cell r="P21">
            <v>2.1366666666666667</v>
          </cell>
        </row>
        <row r="27">
          <cell r="P27">
            <v>94.333333333333329</v>
          </cell>
        </row>
        <row r="28">
          <cell r="P28">
            <v>4.666666666666667</v>
          </cell>
        </row>
        <row r="29">
          <cell r="P29">
            <v>150</v>
          </cell>
        </row>
        <row r="30">
          <cell r="P30">
            <v>8.7899999999999991</v>
          </cell>
        </row>
        <row r="31">
          <cell r="P31">
            <v>19</v>
          </cell>
        </row>
        <row r="32">
          <cell r="P32">
            <v>7.6999999999999999E-2</v>
          </cell>
        </row>
        <row r="34">
          <cell r="P34">
            <v>3.6516666666666668</v>
          </cell>
        </row>
      </sheetData>
      <sheetData sheetId="30">
        <row r="7">
          <cell r="P7">
            <v>110</v>
          </cell>
        </row>
        <row r="9">
          <cell r="P9">
            <v>145</v>
          </cell>
        </row>
        <row r="10">
          <cell r="P10">
            <v>8.57</v>
          </cell>
        </row>
        <row r="12">
          <cell r="P12">
            <v>6.93</v>
          </cell>
        </row>
        <row r="21">
          <cell r="P21">
            <v>1.9275</v>
          </cell>
        </row>
        <row r="27">
          <cell r="P27">
            <v>102.33333333333333</v>
          </cell>
        </row>
        <row r="28">
          <cell r="P28">
            <v>6.333333333333333</v>
          </cell>
        </row>
        <row r="29">
          <cell r="P29">
            <v>152.33333333333334</v>
          </cell>
        </row>
        <row r="30">
          <cell r="P30">
            <v>8.782</v>
          </cell>
        </row>
        <row r="31">
          <cell r="P31">
            <v>18.399999999999999</v>
          </cell>
        </row>
        <row r="32">
          <cell r="P32">
            <v>7.0000000000000007E-2</v>
          </cell>
        </row>
        <row r="34">
          <cell r="P34">
            <v>3.688181818181818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hemical Repor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7" sqref="A7"/>
      <selection pane="bottomRight" activeCell="R36" sqref="R36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51" t="s">
        <v>26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</row>
    <row r="2" spans="1:20" x14ac:dyDescent="0.2">
      <c r="A2" s="352" t="s">
        <v>25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</row>
    <row r="3" spans="1:20" ht="18" customHeight="1" thickBot="1" x14ac:dyDescent="0.3">
      <c r="A3" s="348"/>
      <c r="B3" s="348"/>
      <c r="C3" s="141"/>
      <c r="K3" s="158"/>
      <c r="M3" s="158"/>
      <c r="N3" s="349" t="s">
        <v>122</v>
      </c>
      <c r="O3" s="350"/>
      <c r="P3" s="350"/>
      <c r="Q3" s="313"/>
      <c r="R3" s="346"/>
      <c r="S3" s="346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17222.810000000001</v>
      </c>
      <c r="C5" s="8"/>
      <c r="D5" s="5">
        <v>6166023</v>
      </c>
      <c r="E5" s="8"/>
      <c r="F5" s="227">
        <v>35.160400000000003</v>
      </c>
      <c r="G5" s="8"/>
      <c r="H5" s="7">
        <v>28907</v>
      </c>
      <c r="I5" s="8"/>
      <c r="J5" s="7">
        <v>9773027</v>
      </c>
      <c r="K5" s="8"/>
      <c r="L5" s="8">
        <v>13811.75</v>
      </c>
      <c r="M5" s="8"/>
      <c r="N5" s="278"/>
      <c r="O5" s="279"/>
      <c r="P5" s="280"/>
      <c r="Q5" s="278">
        <v>4421.63</v>
      </c>
      <c r="R5" s="281"/>
      <c r="S5" s="343"/>
      <c r="T5" s="324"/>
    </row>
    <row r="6" spans="1:20" ht="15" customHeight="1" x14ac:dyDescent="0.2">
      <c r="A6" s="145">
        <v>1</v>
      </c>
      <c r="B6" s="275">
        <f>'[1]1'!$J$34</f>
        <v>17228.009999999998</v>
      </c>
      <c r="C6" s="6">
        <f>IF(ISBLANK(Pumpage!B6),"",(B6-B5))</f>
        <v>5.1999999999970896</v>
      </c>
      <c r="D6" s="276">
        <f>'[1]1'!$J$32</f>
        <v>6473408</v>
      </c>
      <c r="E6" s="6">
        <f t="shared" ref="E6:E36" si="0">IF(ISBLANK(D6),"",(D6-D5)/1000000)</f>
        <v>0.30738500000000002</v>
      </c>
      <c r="F6" s="277">
        <f>'[1]1'!$J$33</f>
        <v>35.160400000000003</v>
      </c>
      <c r="G6" s="6">
        <f t="shared" ref="G6:G19" si="1">IF(ISBLANK(F6),"",(F6-F5))</f>
        <v>0</v>
      </c>
      <c r="H6" s="276">
        <f>'[1]1'!$J$35</f>
        <v>29041</v>
      </c>
      <c r="I6" s="6">
        <f t="shared" ref="I6:I36" si="2">IF(ISBLANK(H6),"",(H6-H5)*1000/1000000)</f>
        <v>0.13400000000000001</v>
      </c>
      <c r="J6" s="276">
        <f>'[1]1'!$J$29</f>
        <v>9876117</v>
      </c>
      <c r="K6" s="6">
        <f t="shared" ref="K6:K36" si="3">IF(ISBLANK(J6),"",(J6-J5)/1000000)</f>
        <v>0.10309</v>
      </c>
      <c r="L6" s="275">
        <f>'[1]1'!$J$31</f>
        <v>13817.13</v>
      </c>
      <c r="M6" s="6">
        <f t="shared" ref="M6:M36" si="4">IF(ISBLANK(L6),"",(L6-L5))</f>
        <v>5.3799999999991996</v>
      </c>
      <c r="N6" s="282">
        <v>733.17</v>
      </c>
      <c r="O6" s="283">
        <v>25493</v>
      </c>
      <c r="P6" s="331">
        <v>537.65</v>
      </c>
      <c r="Q6" s="331">
        <f>'[1]1'!$J$30</f>
        <v>4426.7299999999996</v>
      </c>
      <c r="R6" s="319">
        <f t="shared" ref="R6:R36" si="5">IF(ISBLANK(Q6),"",(Q6-Q5))</f>
        <v>5.0999999999994543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17233.11</v>
      </c>
      <c r="C7" s="6">
        <f t="shared" ref="C7:C36" si="6">IF(ISBLANK(B7),"",(B7-B6))</f>
        <v>5.1000000000021828</v>
      </c>
      <c r="D7" s="276">
        <f>'[1]2'!$J$32</f>
        <v>6473408</v>
      </c>
      <c r="E7" s="6">
        <f t="shared" si="0"/>
        <v>0</v>
      </c>
      <c r="F7" s="277">
        <f>'[1]2'!$J$33</f>
        <v>35.160499999999999</v>
      </c>
      <c r="G7" s="6">
        <f t="shared" si="1"/>
        <v>9.9999999996214228E-5</v>
      </c>
      <c r="H7" s="276">
        <f>'[1]2'!$J$35</f>
        <v>29041</v>
      </c>
      <c r="I7" s="6">
        <f t="shared" si="2"/>
        <v>0</v>
      </c>
      <c r="J7" s="276">
        <f>'[1]2'!$J$29</f>
        <v>9978035</v>
      </c>
      <c r="K7" s="6">
        <f t="shared" si="3"/>
        <v>0.10191799999999999</v>
      </c>
      <c r="L7" s="275">
        <f>'[1]2'!$J$31</f>
        <v>13822.23</v>
      </c>
      <c r="M7" s="6">
        <f t="shared" si="4"/>
        <v>5.1000000000003638</v>
      </c>
      <c r="N7" s="282">
        <v>733.21</v>
      </c>
      <c r="O7" s="283">
        <v>25556</v>
      </c>
      <c r="P7" s="331">
        <v>537.66</v>
      </c>
      <c r="Q7" s="331">
        <f>'[1]2'!$J$30</f>
        <v>4431.76</v>
      </c>
      <c r="R7" s="319">
        <f t="shared" si="5"/>
        <v>5.0300000000006548</v>
      </c>
      <c r="S7" s="339"/>
      <c r="T7" s="325" t="str">
        <f t="shared" ref="T7:T36" si="7">IF(ISBLANK(S7),"",(S7-S6))</f>
        <v/>
      </c>
    </row>
    <row r="8" spans="1:20" ht="15" customHeight="1" x14ac:dyDescent="0.2">
      <c r="A8" s="145">
        <v>3</v>
      </c>
      <c r="B8" s="275">
        <f>'[1]3'!$J$34</f>
        <v>17238.080000000002</v>
      </c>
      <c r="C8" s="6">
        <f t="shared" si="6"/>
        <v>4.9700000000011642</v>
      </c>
      <c r="D8" s="276">
        <f>'[1]3'!$J$32</f>
        <v>6668002</v>
      </c>
      <c r="E8" s="6">
        <f t="shared" si="0"/>
        <v>0.19459399999999999</v>
      </c>
      <c r="F8" s="277">
        <f>'[1]3'!$J$33</f>
        <v>35.238999999999997</v>
      </c>
      <c r="G8" s="6">
        <f t="shared" si="1"/>
        <v>7.8499999999998238E-2</v>
      </c>
      <c r="H8" s="276">
        <f>'[1]3'!$J$35</f>
        <v>29151</v>
      </c>
      <c r="I8" s="6">
        <f t="shared" si="2"/>
        <v>0.11</v>
      </c>
      <c r="J8" s="276">
        <f>'[1]3'!$J$29</f>
        <v>10077912.800000001</v>
      </c>
      <c r="K8" s="6">
        <f t="shared" si="3"/>
        <v>9.9877800000000738E-2</v>
      </c>
      <c r="L8" s="275">
        <f>'[1]3'!$J$31</f>
        <v>13827.36</v>
      </c>
      <c r="M8" s="6">
        <f t="shared" si="4"/>
        <v>5.1300000000010186</v>
      </c>
      <c r="N8" s="282">
        <v>733.23</v>
      </c>
      <c r="O8" s="283">
        <v>25587</v>
      </c>
      <c r="P8" s="331">
        <v>537.66</v>
      </c>
      <c r="Q8" s="331">
        <f>'[1]3'!$J$30</f>
        <v>4436.7</v>
      </c>
      <c r="R8" s="319">
        <f t="shared" si="5"/>
        <v>4.9399999999995998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17243.310000000001</v>
      </c>
      <c r="C9" s="6">
        <f t="shared" si="6"/>
        <v>5.2299999999995634</v>
      </c>
      <c r="D9" s="276">
        <f>'[1]4'!$J$32</f>
        <v>6668002</v>
      </c>
      <c r="E9" s="6">
        <f t="shared" si="0"/>
        <v>0</v>
      </c>
      <c r="F9" s="277">
        <f>'[1]4'!$J$33</f>
        <v>35.239100000000001</v>
      </c>
      <c r="G9" s="6">
        <f t="shared" si="1"/>
        <v>1.0000000000331966E-4</v>
      </c>
      <c r="H9" s="276">
        <f>'[1]4'!$J$35</f>
        <v>29151</v>
      </c>
      <c r="I9" s="6">
        <f t="shared" si="2"/>
        <v>0</v>
      </c>
      <c r="J9" s="276">
        <f>'[1]4'!$J$29</f>
        <v>10183479</v>
      </c>
      <c r="K9" s="6">
        <f t="shared" si="3"/>
        <v>0.10556619999999925</v>
      </c>
      <c r="L9" s="275">
        <f>'[1]4'!$J$31</f>
        <v>13832.65</v>
      </c>
      <c r="M9" s="6">
        <f t="shared" si="4"/>
        <v>5.2899999999990541</v>
      </c>
      <c r="N9" s="282">
        <v>733.34</v>
      </c>
      <c r="O9" s="283">
        <v>25758</v>
      </c>
      <c r="P9" s="331">
        <v>537.71</v>
      </c>
      <c r="Q9" s="331">
        <f>'[1]4'!$J$30</f>
        <v>4441.84</v>
      </c>
      <c r="R9" s="319">
        <f t="shared" si="5"/>
        <v>5.1400000000003274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17248.439999999999</v>
      </c>
      <c r="C10" s="6">
        <f t="shared" si="6"/>
        <v>5.1299999999973807</v>
      </c>
      <c r="D10" s="276">
        <f>'[1]5'!$J$32</f>
        <v>6747289</v>
      </c>
      <c r="E10" s="6">
        <f t="shared" si="0"/>
        <v>7.9286999999999996E-2</v>
      </c>
      <c r="F10" s="277">
        <f>'[1]5'!$J$33</f>
        <v>35.239199999999997</v>
      </c>
      <c r="G10" s="6">
        <f t="shared" si="1"/>
        <v>9.9999999996214228E-5</v>
      </c>
      <c r="H10" s="276">
        <f>'[1]5'!$J$35</f>
        <v>29259</v>
      </c>
      <c r="I10" s="6">
        <f t="shared" si="2"/>
        <v>0.108</v>
      </c>
      <c r="J10" s="276">
        <f>'[1]5'!$J$29</f>
        <v>10282248</v>
      </c>
      <c r="K10" s="6">
        <f t="shared" si="3"/>
        <v>9.8768999999999996E-2</v>
      </c>
      <c r="L10" s="275">
        <f>'[1]5'!$J$31</f>
        <v>13837.96</v>
      </c>
      <c r="M10" s="6">
        <f t="shared" si="4"/>
        <v>5.3099999999994907</v>
      </c>
      <c r="N10" s="282">
        <v>733.99</v>
      </c>
      <c r="O10" s="283">
        <v>26779</v>
      </c>
      <c r="P10" s="331">
        <v>538.19000000000005</v>
      </c>
      <c r="Q10" s="331">
        <f>'[1]5'!$J$30</f>
        <v>4446.84</v>
      </c>
      <c r="R10" s="319">
        <f t="shared" si="5"/>
        <v>5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17252.59</v>
      </c>
      <c r="C11" s="6">
        <f t="shared" si="6"/>
        <v>4.1500000000014552</v>
      </c>
      <c r="D11" s="276">
        <f>'[1]6'!$J$32</f>
        <v>6893277</v>
      </c>
      <c r="E11" s="6">
        <f>IF(ISBLANK(D11),"",(D11-D10)/1000000)</f>
        <v>0.14598800000000001</v>
      </c>
      <c r="F11" s="277">
        <f>'[1]6'!$J$33</f>
        <v>35.314799999999998</v>
      </c>
      <c r="G11" s="6">
        <f t="shared" si="1"/>
        <v>7.5600000000001444E-2</v>
      </c>
      <c r="H11" s="276">
        <f>'[1]6'!$J$35</f>
        <v>29272</v>
      </c>
      <c r="I11" s="6">
        <f t="shared" si="2"/>
        <v>1.2999999999999999E-2</v>
      </c>
      <c r="J11" s="276">
        <f>'[1]6'!$J$29</f>
        <v>10366395</v>
      </c>
      <c r="K11" s="6">
        <f t="shared" si="3"/>
        <v>8.4147E-2</v>
      </c>
      <c r="L11" s="275">
        <f>'[1]6'!$J$31</f>
        <v>13842.62</v>
      </c>
      <c r="M11" s="6">
        <f t="shared" si="4"/>
        <v>4.6600000000016735</v>
      </c>
      <c r="N11" s="282">
        <v>734.06</v>
      </c>
      <c r="O11" s="283">
        <v>26890</v>
      </c>
      <c r="P11" s="331">
        <v>538.45000000000005</v>
      </c>
      <c r="Q11" s="331">
        <f>'[1]6'!$J$30</f>
        <v>4451.8900000000003</v>
      </c>
      <c r="R11" s="319">
        <f t="shared" si="5"/>
        <v>5.0500000000001819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17258.62</v>
      </c>
      <c r="C12" s="6">
        <f>IF(ISBLANK(B12),"",(B12-B11))</f>
        <v>6.0299999999988358</v>
      </c>
      <c r="D12" s="276">
        <f>'[1]7'!$J$32</f>
        <v>6893277</v>
      </c>
      <c r="E12" s="6">
        <f t="shared" si="0"/>
        <v>0</v>
      </c>
      <c r="F12" s="277">
        <f>'[1]7'!$J$33</f>
        <v>35.3172</v>
      </c>
      <c r="G12" s="6">
        <f t="shared" si="1"/>
        <v>2.400000000001512E-3</v>
      </c>
      <c r="H12" s="276">
        <f>'[1]7'!$J$35</f>
        <v>29272</v>
      </c>
      <c r="I12" s="6">
        <f t="shared" si="2"/>
        <v>0</v>
      </c>
      <c r="J12" s="276">
        <f>'[1]7'!$J$29</f>
        <v>10465037</v>
      </c>
      <c r="K12" s="6">
        <f t="shared" si="3"/>
        <v>9.8641999999999994E-2</v>
      </c>
      <c r="L12" s="275">
        <f>'[1]7'!$J$31</f>
        <v>13848.24</v>
      </c>
      <c r="M12" s="6">
        <f t="shared" si="4"/>
        <v>5.6199999999989814</v>
      </c>
      <c r="N12" s="282">
        <v>734.04</v>
      </c>
      <c r="O12" s="283">
        <v>26858</v>
      </c>
      <c r="P12" s="331">
        <v>538.41999999999996</v>
      </c>
      <c r="Q12" s="331">
        <f>'[1]7'!$J$30</f>
        <v>4456.8900000000003</v>
      </c>
      <c r="R12" s="319">
        <f t="shared" si="5"/>
        <v>5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17262.75</v>
      </c>
      <c r="C13" s="6">
        <f t="shared" si="6"/>
        <v>4.1300000000010186</v>
      </c>
      <c r="D13" s="276">
        <f>'[1]8'!$J$32</f>
        <v>6893277</v>
      </c>
      <c r="E13" s="6">
        <f t="shared" si="0"/>
        <v>0</v>
      </c>
      <c r="F13" s="277">
        <f>'[1]8'!$J$33</f>
        <v>35.317300000000003</v>
      </c>
      <c r="G13" s="6">
        <f t="shared" si="1"/>
        <v>1.0000000000331966E-4</v>
      </c>
      <c r="H13" s="276">
        <f>'[1]8'!$J$35</f>
        <v>29272</v>
      </c>
      <c r="I13" s="6">
        <f t="shared" si="2"/>
        <v>0</v>
      </c>
      <c r="J13" s="276">
        <f>'[1]8'!$J$29</f>
        <v>10550934</v>
      </c>
      <c r="K13" s="6">
        <f t="shared" si="3"/>
        <v>8.5897000000000001E-2</v>
      </c>
      <c r="L13" s="275">
        <f>'[1]8'!$J$31</f>
        <v>13852.76</v>
      </c>
      <c r="M13" s="6">
        <f t="shared" si="4"/>
        <v>4.5200000000004366</v>
      </c>
      <c r="N13" s="282">
        <v>733.98</v>
      </c>
      <c r="O13" s="283">
        <v>26263</v>
      </c>
      <c r="P13" s="331">
        <v>538.34</v>
      </c>
      <c r="Q13" s="331">
        <f>'[1]8'!$J$30</f>
        <v>4461.78</v>
      </c>
      <c r="R13" s="319">
        <f t="shared" si="5"/>
        <v>4.8899999999994179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17267.98</v>
      </c>
      <c r="C14" s="6">
        <f t="shared" si="6"/>
        <v>5.2299999999995634</v>
      </c>
      <c r="D14" s="276">
        <f>'[1]9'!$J$32</f>
        <v>7014493</v>
      </c>
      <c r="E14" s="6">
        <f t="shared" si="0"/>
        <v>0.121216</v>
      </c>
      <c r="F14" s="277">
        <f>'[1]9'!$J$33</f>
        <v>35.392299999999999</v>
      </c>
      <c r="G14" s="6">
        <f t="shared" si="1"/>
        <v>7.4999999999995737E-2</v>
      </c>
      <c r="H14" s="276">
        <f>'[1]9'!$J$35</f>
        <v>29391</v>
      </c>
      <c r="I14" s="6">
        <f t="shared" si="2"/>
        <v>0.11899999999999999</v>
      </c>
      <c r="J14" s="276">
        <f>'[1]9'!$J$29</f>
        <v>10647319</v>
      </c>
      <c r="K14" s="6">
        <f t="shared" si="3"/>
        <v>9.6384999999999998E-2</v>
      </c>
      <c r="L14" s="275">
        <f>'[1]9'!$J$31</f>
        <v>13858.14</v>
      </c>
      <c r="M14" s="6">
        <f t="shared" si="4"/>
        <v>5.3799999999991996</v>
      </c>
      <c r="N14" s="282">
        <v>733.95</v>
      </c>
      <c r="O14" s="283">
        <v>26716</v>
      </c>
      <c r="P14" s="331">
        <v>538.25</v>
      </c>
      <c r="Q14" s="331">
        <f>'[1]9'!$J$30</f>
        <v>4466.83</v>
      </c>
      <c r="R14" s="319">
        <f t="shared" si="5"/>
        <v>5.0500000000001819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17272.099999999999</v>
      </c>
      <c r="C15" s="6">
        <f t="shared" si="6"/>
        <v>4.1199999999989814</v>
      </c>
      <c r="D15" s="276">
        <f>'[1]10'!$J$32</f>
        <v>7124757</v>
      </c>
      <c r="E15" s="6">
        <f t="shared" si="0"/>
        <v>0.110264</v>
      </c>
      <c r="F15" s="277">
        <f>'[1]10'!$J$33</f>
        <v>35.392400000000002</v>
      </c>
      <c r="G15" s="6">
        <f t="shared" si="1"/>
        <v>1.0000000000331966E-4</v>
      </c>
      <c r="H15" s="276">
        <f>'[1]10'!$J$35</f>
        <v>29391</v>
      </c>
      <c r="I15" s="6">
        <f t="shared" si="2"/>
        <v>0</v>
      </c>
      <c r="J15" s="276">
        <f>'[1]10'!$J$29</f>
        <v>10733348</v>
      </c>
      <c r="K15" s="6">
        <f t="shared" si="3"/>
        <v>8.6028999999999994E-2</v>
      </c>
      <c r="L15" s="275">
        <f>'[1]10'!$J$31</f>
        <v>13862.84</v>
      </c>
      <c r="M15" s="6">
        <f t="shared" si="4"/>
        <v>4.7000000000007276</v>
      </c>
      <c r="N15" s="282">
        <v>733.93</v>
      </c>
      <c r="O15" s="283">
        <v>26684</v>
      </c>
      <c r="P15" s="331">
        <v>538.17999999999995</v>
      </c>
      <c r="Q15" s="331">
        <f>'[1]10'!$J$30</f>
        <v>4471.82</v>
      </c>
      <c r="R15" s="319">
        <f t="shared" si="5"/>
        <v>4.9899999999997817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17277.86</v>
      </c>
      <c r="C16" s="6">
        <f t="shared" si="6"/>
        <v>5.7600000000020373</v>
      </c>
      <c r="D16" s="276">
        <f>'[1]11'!$J$32</f>
        <v>7183285</v>
      </c>
      <c r="E16" s="6">
        <f t="shared" si="0"/>
        <v>5.8527999999999997E-2</v>
      </c>
      <c r="F16" s="277">
        <f>'[1]11'!$J$33</f>
        <v>35.392400000000002</v>
      </c>
      <c r="G16" s="6">
        <f t="shared" si="1"/>
        <v>0</v>
      </c>
      <c r="H16" s="276">
        <f>'[1]11'!$J$35</f>
        <v>29497</v>
      </c>
      <c r="I16" s="6">
        <f t="shared" si="2"/>
        <v>0.106</v>
      </c>
      <c r="J16" s="276">
        <f>'[1]11'!$J$29</f>
        <v>10827286</v>
      </c>
      <c r="K16" s="6">
        <f t="shared" si="3"/>
        <v>9.3937999999999994E-2</v>
      </c>
      <c r="L16" s="275">
        <f>'[1]11'!$J$31</f>
        <v>13868.5</v>
      </c>
      <c r="M16" s="6">
        <f t="shared" si="4"/>
        <v>5.6599999999998545</v>
      </c>
      <c r="N16" s="282">
        <v>733.91</v>
      </c>
      <c r="O16" s="283">
        <v>26653</v>
      </c>
      <c r="P16" s="331">
        <v>538.08000000000004</v>
      </c>
      <c r="Q16" s="331">
        <f>'[1]11'!$J$30</f>
        <v>4476.95</v>
      </c>
      <c r="R16" s="319">
        <f t="shared" si="5"/>
        <v>5.1300000000001091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17284.330000000002</v>
      </c>
      <c r="C17" s="6">
        <f t="shared" si="6"/>
        <v>6.4700000000011642</v>
      </c>
      <c r="D17" s="276">
        <f>'[1]12'!$J$32</f>
        <v>7523100</v>
      </c>
      <c r="E17" s="6">
        <f t="shared" si="0"/>
        <v>0.33981499999999998</v>
      </c>
      <c r="F17" s="277">
        <f>'[1]12'!$J$33</f>
        <v>35.4664</v>
      </c>
      <c r="G17" s="6">
        <f t="shared" si="1"/>
        <v>7.3999999999998067E-2</v>
      </c>
      <c r="H17" s="276">
        <f>'[1]12'!$J$35</f>
        <v>29738</v>
      </c>
      <c r="I17" s="6">
        <f t="shared" si="2"/>
        <v>0.24099999999999999</v>
      </c>
      <c r="J17" s="276">
        <f>'[1]12'!$J$29</f>
        <v>10929470</v>
      </c>
      <c r="K17" s="6">
        <f t="shared" si="3"/>
        <v>0.102184</v>
      </c>
      <c r="L17" s="275">
        <f>'[1]12'!$J$31</f>
        <v>13874.57</v>
      </c>
      <c r="M17" s="6">
        <f t="shared" si="4"/>
        <v>6.069999999999709</v>
      </c>
      <c r="N17" s="282">
        <v>733.88</v>
      </c>
      <c r="O17" s="283">
        <v>26605</v>
      </c>
      <c r="P17" s="331">
        <v>537.92999999999995</v>
      </c>
      <c r="Q17" s="331">
        <f>'[1]12'!$J$30</f>
        <v>4481.9799999999996</v>
      </c>
      <c r="R17" s="319">
        <f t="shared" si="5"/>
        <v>5.0299999999997453</v>
      </c>
      <c r="S17" s="339"/>
      <c r="T17" s="325" t="str">
        <f t="shared" si="7"/>
        <v/>
      </c>
    </row>
    <row r="18" spans="1:20" ht="15" customHeight="1" x14ac:dyDescent="0.2">
      <c r="A18" s="145">
        <v>13</v>
      </c>
      <c r="B18" s="275">
        <f>'[1]13'!$J$34</f>
        <v>17289</v>
      </c>
      <c r="C18" s="6">
        <f t="shared" si="6"/>
        <v>4.6699999999982538</v>
      </c>
      <c r="D18" s="276">
        <f>'[1]13'!$J$32</f>
        <v>7523101</v>
      </c>
      <c r="E18" s="6">
        <f t="shared" si="0"/>
        <v>9.9999999999999995E-7</v>
      </c>
      <c r="F18" s="277">
        <f>'[1]13'!$J$33</f>
        <v>35.466500000000003</v>
      </c>
      <c r="G18" s="6">
        <f t="shared" si="1"/>
        <v>1.0000000000331966E-4</v>
      </c>
      <c r="H18" s="276">
        <f>'[1]13'!$J$35</f>
        <v>29738</v>
      </c>
      <c r="I18" s="6">
        <f t="shared" si="2"/>
        <v>0</v>
      </c>
      <c r="J18" s="276">
        <f>'[1]13'!$J$29</f>
        <v>11015756</v>
      </c>
      <c r="K18" s="6">
        <f t="shared" si="3"/>
        <v>8.6286000000000002E-2</v>
      </c>
      <c r="L18" s="275">
        <f>'[1]13'!$J$31</f>
        <v>13879.4</v>
      </c>
      <c r="M18" s="6">
        <f t="shared" si="4"/>
        <v>4.8299999999999272</v>
      </c>
      <c r="N18" s="282">
        <v>733.89</v>
      </c>
      <c r="O18" s="283">
        <v>26621</v>
      </c>
      <c r="P18" s="331">
        <v>537.9</v>
      </c>
      <c r="Q18" s="331">
        <f>'[1]13'!$J$30</f>
        <v>4486.9399999999996</v>
      </c>
      <c r="R18" s="319">
        <f t="shared" si="5"/>
        <v>4.9600000000000364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17293.93</v>
      </c>
      <c r="C19" s="6">
        <f t="shared" si="6"/>
        <v>4.930000000000291</v>
      </c>
      <c r="D19" s="276">
        <f>'[1]14'!$J$32</f>
        <v>7689350</v>
      </c>
      <c r="E19" s="6">
        <f t="shared" si="0"/>
        <v>0.16624900000000001</v>
      </c>
      <c r="F19" s="277">
        <f>'[1]14'!$J$33</f>
        <v>35.505400000000002</v>
      </c>
      <c r="G19" s="6">
        <f t="shared" si="1"/>
        <v>3.8899999999998158E-2</v>
      </c>
      <c r="H19" s="276">
        <f>'[1]14'!$J$35</f>
        <v>29849</v>
      </c>
      <c r="I19" s="6">
        <f t="shared" si="2"/>
        <v>0.111</v>
      </c>
      <c r="J19" s="276">
        <f>'[1]14'!$J$29</f>
        <v>11105714</v>
      </c>
      <c r="K19" s="6">
        <f t="shared" si="3"/>
        <v>8.9957999999999996E-2</v>
      </c>
      <c r="L19" s="275">
        <f>'[1]14'!$J$31</f>
        <v>13884.85</v>
      </c>
      <c r="M19" s="6">
        <f t="shared" si="4"/>
        <v>5.4500000000007276</v>
      </c>
      <c r="N19" s="282">
        <v>733.9</v>
      </c>
      <c r="O19" s="283">
        <v>26637</v>
      </c>
      <c r="P19" s="331">
        <v>537.83000000000004</v>
      </c>
      <c r="Q19" s="331">
        <f>'[1]14'!$J$30</f>
        <v>4491.96</v>
      </c>
      <c r="R19" s="319">
        <f t="shared" si="5"/>
        <v>5.0200000000004366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17299.150000000001</v>
      </c>
      <c r="C20" s="6">
        <f t="shared" si="6"/>
        <v>5.2200000000011642</v>
      </c>
      <c r="D20" s="276">
        <f>'[1]15'!$J$32</f>
        <v>7850036</v>
      </c>
      <c r="E20" s="6">
        <f t="shared" si="0"/>
        <v>0.160686</v>
      </c>
      <c r="F20" s="277">
        <f>'[1]15'!$J$33</f>
        <v>35.561999999999998</v>
      </c>
      <c r="G20" s="6">
        <f t="shared" ref="G20:G27" si="8">IF(ISBLANK(F20),"",(F20-F19))</f>
        <v>5.6599999999995987E-2</v>
      </c>
      <c r="H20" s="276">
        <f>'[1]15'!$J$35</f>
        <v>29979</v>
      </c>
      <c r="I20" s="6">
        <f t="shared" si="2"/>
        <v>0.13</v>
      </c>
      <c r="J20" s="276">
        <f>'[1]15'!$J$29</f>
        <v>11197662</v>
      </c>
      <c r="K20" s="6">
        <f t="shared" si="3"/>
        <v>9.1948000000000002E-2</v>
      </c>
      <c r="L20" s="275">
        <f>'[1]15'!$J$31</f>
        <v>13890.24</v>
      </c>
      <c r="M20" s="6">
        <f t="shared" si="4"/>
        <v>5.3899999999994179</v>
      </c>
      <c r="N20" s="282">
        <v>733.89</v>
      </c>
      <c r="O20" s="283">
        <v>26621</v>
      </c>
      <c r="P20" s="331">
        <v>537.75</v>
      </c>
      <c r="Q20" s="331">
        <f>'[1]15'!$J$30</f>
        <v>4497</v>
      </c>
      <c r="R20" s="319">
        <f t="shared" si="5"/>
        <v>5.0399999999999636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17305.29</v>
      </c>
      <c r="C21" s="6">
        <f t="shared" si="6"/>
        <v>6.1399999999994179</v>
      </c>
      <c r="D21" s="276">
        <f>'[1]16'!$J$32</f>
        <v>8094459</v>
      </c>
      <c r="E21" s="6">
        <f t="shared" si="0"/>
        <v>0.244423</v>
      </c>
      <c r="F21" s="277">
        <f>'[1]16'!$J$33</f>
        <v>35.562100000000001</v>
      </c>
      <c r="G21" s="6">
        <f t="shared" si="8"/>
        <v>1.0000000000331966E-4</v>
      </c>
      <c r="H21" s="276">
        <f>'[1]16'!$J$35</f>
        <v>30112</v>
      </c>
      <c r="I21" s="6">
        <f>IF(ISBLANK(H21),"",(H21-H20)*1000/1000000)</f>
        <v>0.13300000000000001</v>
      </c>
      <c r="J21" s="276">
        <f>'[1]16'!$J$29</f>
        <v>11292536</v>
      </c>
      <c r="K21" s="6">
        <f t="shared" si="3"/>
        <v>9.4874E-2</v>
      </c>
      <c r="L21" s="275">
        <f>'[1]16'!$J$31</f>
        <v>13896.09</v>
      </c>
      <c r="M21" s="6">
        <f t="shared" si="4"/>
        <v>5.8500000000003638</v>
      </c>
      <c r="N21" s="282">
        <v>734.55</v>
      </c>
      <c r="O21" s="283">
        <v>27669</v>
      </c>
      <c r="P21" s="331">
        <v>537.66999999999996</v>
      </c>
      <c r="Q21" s="331">
        <f>'[1]16'!$J$30</f>
        <v>4502.12</v>
      </c>
      <c r="R21" s="319">
        <f t="shared" si="5"/>
        <v>5.1199999999998909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f>'[1]17'!$J$34</f>
        <v>17311.29</v>
      </c>
      <c r="C22" s="6">
        <f t="shared" si="6"/>
        <v>6</v>
      </c>
      <c r="D22" s="276">
        <f>'[1]17'!$J$32</f>
        <v>8332835</v>
      </c>
      <c r="E22" s="6">
        <f t="shared" si="0"/>
        <v>0.238376</v>
      </c>
      <c r="F22" s="277">
        <f>'[1]17'!$J$33</f>
        <v>35.562199999999997</v>
      </c>
      <c r="G22" s="6">
        <f t="shared" si="8"/>
        <v>9.9999999996214228E-5</v>
      </c>
      <c r="H22" s="276">
        <f>'[1]17'!$J$35</f>
        <v>30224</v>
      </c>
      <c r="I22" s="6">
        <f t="shared" si="2"/>
        <v>0.112</v>
      </c>
      <c r="J22" s="276">
        <f>'[1]17'!$J$29</f>
        <v>11386907</v>
      </c>
      <c r="K22" s="6">
        <f t="shared" si="3"/>
        <v>9.4370999999999997E-2</v>
      </c>
      <c r="L22" s="275">
        <f>'[1]17'!$J$31</f>
        <v>13901.67</v>
      </c>
      <c r="M22" s="6">
        <f t="shared" si="4"/>
        <v>5.5799999999999272</v>
      </c>
      <c r="N22" s="282">
        <v>734.46</v>
      </c>
      <c r="O22" s="283">
        <v>27527</v>
      </c>
      <c r="P22" s="331">
        <v>537.6</v>
      </c>
      <c r="Q22" s="331">
        <f>'[1]17'!$J$30</f>
        <v>4507.1499999999996</v>
      </c>
      <c r="R22" s="319">
        <f t="shared" si="5"/>
        <v>5.0299999999997453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17315.53</v>
      </c>
      <c r="C23" s="6">
        <f t="shared" si="6"/>
        <v>4.2399999999979627</v>
      </c>
      <c r="D23" s="276">
        <f>'[1]18'!$J$32</f>
        <v>8398450</v>
      </c>
      <c r="E23" s="6">
        <f t="shared" si="0"/>
        <v>6.5615000000000007E-2</v>
      </c>
      <c r="F23" s="277">
        <f>'[1]18'!$J$33</f>
        <v>35.606900000000003</v>
      </c>
      <c r="G23" s="6">
        <f t="shared" si="8"/>
        <v>4.4700000000005957E-2</v>
      </c>
      <c r="H23" s="276">
        <f>'[1]18'!$J$35</f>
        <v>30334</v>
      </c>
      <c r="I23" s="6">
        <f t="shared" si="2"/>
        <v>0.11</v>
      </c>
      <c r="J23" s="276">
        <f>'[1]18'!$J$29</f>
        <v>11467759</v>
      </c>
      <c r="K23" s="6">
        <f t="shared" si="3"/>
        <v>8.0851999999999993E-2</v>
      </c>
      <c r="L23" s="275">
        <f>'[1]18'!$J$31</f>
        <v>13906.46</v>
      </c>
      <c r="M23" s="6">
        <f t="shared" si="4"/>
        <v>4.7899999999990541</v>
      </c>
      <c r="N23" s="282">
        <v>735.4</v>
      </c>
      <c r="O23" s="283">
        <v>29038</v>
      </c>
      <c r="P23" s="331">
        <v>537.54</v>
      </c>
      <c r="Q23" s="331">
        <f>'[1]18'!$J$30</f>
        <v>4510.8100000000004</v>
      </c>
      <c r="R23" s="319">
        <f t="shared" si="5"/>
        <v>3.660000000000764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17321.419999999998</v>
      </c>
      <c r="C24" s="6">
        <f t="shared" si="6"/>
        <v>5.8899999999994179</v>
      </c>
      <c r="D24" s="276">
        <f>'[1]19'!$J$32</f>
        <v>8622306</v>
      </c>
      <c r="E24" s="6">
        <f t="shared" si="0"/>
        <v>0.223856</v>
      </c>
      <c r="F24" s="277">
        <f>'[1]19'!$J$33</f>
        <v>35.616199999999999</v>
      </c>
      <c r="G24" s="6">
        <f t="shared" si="8"/>
        <v>9.2999999999960892E-3</v>
      </c>
      <c r="H24" s="276">
        <f>'[1]19'!$J$35</f>
        <v>30446</v>
      </c>
      <c r="I24" s="6">
        <f t="shared" si="2"/>
        <v>0.112</v>
      </c>
      <c r="J24" s="276">
        <f>'[1]19'!$J$29</f>
        <v>11560710</v>
      </c>
      <c r="K24" s="6">
        <f t="shared" si="3"/>
        <v>9.2951000000000006E-2</v>
      </c>
      <c r="L24" s="275">
        <f>'[1]19'!$J$31</f>
        <v>13912.27</v>
      </c>
      <c r="M24" s="6">
        <f t="shared" si="4"/>
        <v>5.8100000000013097</v>
      </c>
      <c r="N24" s="282">
        <v>735.46</v>
      </c>
      <c r="O24" s="283">
        <v>29136</v>
      </c>
      <c r="P24" s="331">
        <v>537.58000000000004</v>
      </c>
      <c r="Q24" s="331">
        <f>'[1]19'!$J$30</f>
        <v>4514.28</v>
      </c>
      <c r="R24" s="319">
        <f t="shared" si="5"/>
        <v>3.4699999999993452</v>
      </c>
      <c r="S24" s="339"/>
      <c r="T24" s="325" t="str">
        <f t="shared" si="7"/>
        <v/>
      </c>
    </row>
    <row r="25" spans="1:20" ht="15" customHeight="1" x14ac:dyDescent="0.2">
      <c r="A25" s="145">
        <v>20</v>
      </c>
      <c r="B25" s="275">
        <f>'[1]20'!$J$34</f>
        <v>17326.72</v>
      </c>
      <c r="C25" s="6">
        <f t="shared" si="6"/>
        <v>5.3000000000029104</v>
      </c>
      <c r="D25" s="276">
        <f>'[1]20'!$J$32</f>
        <v>8791100</v>
      </c>
      <c r="E25" s="6">
        <f t="shared" si="0"/>
        <v>0.168794</v>
      </c>
      <c r="F25" s="277">
        <f>'[1]20'!$J$33</f>
        <v>35.684800000000003</v>
      </c>
      <c r="G25" s="6">
        <f t="shared" si="8"/>
        <v>6.8600000000003547E-2</v>
      </c>
      <c r="H25" s="276">
        <f>'[1]20'!$J$35</f>
        <v>30582</v>
      </c>
      <c r="I25" s="6">
        <f t="shared" si="2"/>
        <v>0.13600000000000001</v>
      </c>
      <c r="J25" s="276">
        <f>'[1]20'!$J$29</f>
        <v>11654320</v>
      </c>
      <c r="K25" s="6">
        <f t="shared" si="3"/>
        <v>9.3609999999999999E-2</v>
      </c>
      <c r="L25" s="275">
        <f>'[1]20'!$J$31</f>
        <v>13917.57</v>
      </c>
      <c r="M25" s="6">
        <f t="shared" si="4"/>
        <v>5.2999999999992724</v>
      </c>
      <c r="N25" s="282">
        <v>735.08</v>
      </c>
      <c r="O25" s="283">
        <v>28520</v>
      </c>
      <c r="P25" s="331">
        <v>538.62</v>
      </c>
      <c r="Q25" s="331">
        <f>'[1]20'!$J$30</f>
        <v>4514.8900000000003</v>
      </c>
      <c r="R25" s="319">
        <f t="shared" si="5"/>
        <v>0.61000000000058208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17331.79</v>
      </c>
      <c r="C26" s="6">
        <f t="shared" si="6"/>
        <v>5.069999999999709</v>
      </c>
      <c r="D26" s="276">
        <f>'[1]21'!$J$32</f>
        <v>9100248</v>
      </c>
      <c r="E26" s="6">
        <f t="shared" si="0"/>
        <v>0.30914799999999998</v>
      </c>
      <c r="F26" s="277">
        <f>'[1]21'!$J$33</f>
        <v>35.684899999999999</v>
      </c>
      <c r="G26" s="6">
        <f t="shared" si="8"/>
        <v>9.9999999996214228E-5</v>
      </c>
      <c r="H26" s="276">
        <f>'[1]21'!$J$35</f>
        <v>30892</v>
      </c>
      <c r="I26" s="6">
        <f t="shared" si="2"/>
        <v>0.31</v>
      </c>
      <c r="J26" s="276">
        <f>'[1]21'!$J$29</f>
        <v>11747012</v>
      </c>
      <c r="K26" s="6">
        <f t="shared" si="3"/>
        <v>9.2691999999999997E-2</v>
      </c>
      <c r="L26" s="275">
        <f>'[1]21'!$J$31</f>
        <v>13922.87</v>
      </c>
      <c r="M26" s="6">
        <f t="shared" si="4"/>
        <v>5.3000000000010914</v>
      </c>
      <c r="N26" s="282">
        <v>734.65</v>
      </c>
      <c r="O26" s="283">
        <v>27829</v>
      </c>
      <c r="P26" s="331">
        <v>540.41999999999996</v>
      </c>
      <c r="Q26" s="331">
        <f>'[1]21'!$J$30</f>
        <v>4514.8900000000003</v>
      </c>
      <c r="R26" s="319">
        <f t="shared" si="5"/>
        <v>0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17336.84</v>
      </c>
      <c r="C27" s="6">
        <f t="shared" si="6"/>
        <v>5.0499999999992724</v>
      </c>
      <c r="D27" s="276">
        <f>'[1]22'!$J$32</f>
        <v>9234692</v>
      </c>
      <c r="E27" s="6">
        <f t="shared" si="0"/>
        <v>0.13444400000000001</v>
      </c>
      <c r="F27" s="277">
        <f>'[1]22'!$J$33</f>
        <v>35.685000000000002</v>
      </c>
      <c r="G27" s="6">
        <f t="shared" si="8"/>
        <v>1.0000000000331966E-4</v>
      </c>
      <c r="H27" s="276">
        <f>'[1]22'!$J$35</f>
        <v>30892</v>
      </c>
      <c r="I27" s="6">
        <f t="shared" si="2"/>
        <v>0</v>
      </c>
      <c r="J27" s="276">
        <f>'[1]22'!$J$29</f>
        <v>11838922</v>
      </c>
      <c r="K27" s="6">
        <f t="shared" si="3"/>
        <v>9.1910000000000006E-2</v>
      </c>
      <c r="L27" s="275">
        <f>'[1]22'!$J$31</f>
        <v>13927.84</v>
      </c>
      <c r="M27" s="6">
        <f t="shared" si="4"/>
        <v>4.9699999999993452</v>
      </c>
      <c r="N27" s="282">
        <v>734.74</v>
      </c>
      <c r="O27" s="283">
        <v>27973</v>
      </c>
      <c r="P27" s="331">
        <v>541.22</v>
      </c>
      <c r="Q27" s="331">
        <f>'[1]22'!$J$30</f>
        <v>4514.8900000000003</v>
      </c>
      <c r="R27" s="319">
        <f t="shared" si="5"/>
        <v>0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17341.900000000001</v>
      </c>
      <c r="C28" s="6">
        <f t="shared" si="6"/>
        <v>5.0600000000013097</v>
      </c>
      <c r="D28" s="276">
        <f>'[1]23'!$J$32</f>
        <v>9308438</v>
      </c>
      <c r="E28" s="6">
        <f t="shared" si="0"/>
        <v>7.3746000000000006E-2</v>
      </c>
      <c r="F28" s="277">
        <f>'[1]23'!$J$33</f>
        <v>35.685000000000002</v>
      </c>
      <c r="G28" s="6">
        <f t="shared" ref="G28:G36" si="9">IF(ISBLANK(F28),"",(F28-F27))</f>
        <v>0</v>
      </c>
      <c r="H28" s="276">
        <f>'[1]23'!$J$35</f>
        <v>31011</v>
      </c>
      <c r="I28" s="6">
        <f t="shared" si="2"/>
        <v>0.11899999999999999</v>
      </c>
      <c r="J28" s="276">
        <f>'[1]23'!$J$29</f>
        <v>11930906</v>
      </c>
      <c r="K28" s="6">
        <f t="shared" si="3"/>
        <v>9.1983999999999996E-2</v>
      </c>
      <c r="L28" s="275">
        <f>'[1]23'!$J$31</f>
        <v>13933.04</v>
      </c>
      <c r="M28" s="6">
        <f t="shared" si="4"/>
        <v>5.2000000000007276</v>
      </c>
      <c r="N28" s="282">
        <v>734.62</v>
      </c>
      <c r="O28" s="283">
        <v>27781</v>
      </c>
      <c r="P28" s="331">
        <v>542.05999999999995</v>
      </c>
      <c r="Q28" s="331">
        <f>'[1]23'!$J$30</f>
        <v>4514.8900000000003</v>
      </c>
      <c r="R28" s="319">
        <f t="shared" si="5"/>
        <v>0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17346.87</v>
      </c>
      <c r="C29" s="6">
        <f t="shared" si="6"/>
        <v>4.9699999999975262</v>
      </c>
      <c r="D29" s="276">
        <f>'[1]24'!$J$32</f>
        <v>9547042</v>
      </c>
      <c r="E29" s="6">
        <f t="shared" si="0"/>
        <v>0.23860400000000001</v>
      </c>
      <c r="F29" s="277">
        <f>'[1]24'!$J$33</f>
        <v>35.7712</v>
      </c>
      <c r="G29" s="6">
        <f t="shared" si="9"/>
        <v>8.6199999999998056E-2</v>
      </c>
      <c r="H29" s="276">
        <f>'[1]24'!$J$35</f>
        <v>31175</v>
      </c>
      <c r="I29" s="6">
        <f t="shared" si="2"/>
        <v>0.16400000000000001</v>
      </c>
      <c r="J29" s="276">
        <f>'[1]24'!$J$29</f>
        <v>12022110</v>
      </c>
      <c r="K29" s="6">
        <f t="shared" si="3"/>
        <v>9.1203999999999993E-2</v>
      </c>
      <c r="L29" s="275">
        <f>'[1]24'!$J$31</f>
        <v>13938.35</v>
      </c>
      <c r="M29" s="6">
        <f t="shared" si="4"/>
        <v>5.3099999999994907</v>
      </c>
      <c r="N29" s="282">
        <v>731.41</v>
      </c>
      <c r="O29" s="283">
        <v>27446</v>
      </c>
      <c r="P29" s="331">
        <v>541.61</v>
      </c>
      <c r="Q29" s="331">
        <f>'[1]24'!$J$30</f>
        <v>4514.8900000000003</v>
      </c>
      <c r="R29" s="319">
        <f t="shared" si="5"/>
        <v>0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17351.810000000001</v>
      </c>
      <c r="C30" s="6">
        <f t="shared" si="6"/>
        <v>4.9400000000023283</v>
      </c>
      <c r="D30" s="276">
        <f>'[1]25'!$J$32</f>
        <v>9665832</v>
      </c>
      <c r="E30" s="6">
        <f t="shared" si="0"/>
        <v>0.11879000000000001</v>
      </c>
      <c r="F30" s="277">
        <f>'[1]25'!$J$33</f>
        <v>35.771299999999997</v>
      </c>
      <c r="G30" s="6">
        <f t="shared" si="9"/>
        <v>9.9999999996214228E-5</v>
      </c>
      <c r="H30" s="276">
        <f>'[1]25'!$J$35</f>
        <v>31258</v>
      </c>
      <c r="I30" s="6">
        <f t="shared" si="2"/>
        <v>8.3000000000000004E-2</v>
      </c>
      <c r="J30" s="276">
        <f>'[1]25'!$J$29</f>
        <v>12114780</v>
      </c>
      <c r="K30" s="6">
        <f t="shared" si="3"/>
        <v>9.2670000000000002E-2</v>
      </c>
      <c r="L30" s="275">
        <f>'[1]25'!$J$31</f>
        <v>13943.84</v>
      </c>
      <c r="M30" s="6">
        <f t="shared" si="4"/>
        <v>5.4899999999997817</v>
      </c>
      <c r="N30" s="282">
        <v>734.24</v>
      </c>
      <c r="O30" s="283">
        <v>27175</v>
      </c>
      <c r="P30" s="331">
        <v>541.04999999999995</v>
      </c>
      <c r="Q30" s="331">
        <f>'[1]25'!$J$30</f>
        <v>4514.8900000000003</v>
      </c>
      <c r="R30" s="319">
        <f t="shared" si="5"/>
        <v>0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17357.72</v>
      </c>
      <c r="C31" s="6">
        <f t="shared" si="6"/>
        <v>5.9099999999998545</v>
      </c>
      <c r="D31" s="276">
        <f>'[1]26'!$J$32</f>
        <v>9665832</v>
      </c>
      <c r="E31" s="6">
        <f t="shared" si="0"/>
        <v>0</v>
      </c>
      <c r="F31" s="277">
        <f>'[1]26'!$J$33</f>
        <v>35.771299999999997</v>
      </c>
      <c r="G31" s="6">
        <f t="shared" si="9"/>
        <v>0</v>
      </c>
      <c r="H31" s="276">
        <f>'[1]26'!$J$35</f>
        <v>31258</v>
      </c>
      <c r="I31" s="6">
        <f t="shared" si="2"/>
        <v>0</v>
      </c>
      <c r="J31" s="276">
        <f>'[1]26'!$J$29</f>
        <v>12207524</v>
      </c>
      <c r="K31" s="6">
        <f t="shared" si="3"/>
        <v>9.2743999999999993E-2</v>
      </c>
      <c r="L31" s="275">
        <f>'[1]26'!$J$31</f>
        <v>13949.4</v>
      </c>
      <c r="M31" s="6">
        <f t="shared" si="4"/>
        <v>5.5599999999994907</v>
      </c>
      <c r="N31" s="282">
        <v>734.13</v>
      </c>
      <c r="O31" s="283">
        <v>27001</v>
      </c>
      <c r="P31" s="331">
        <v>540.4</v>
      </c>
      <c r="Q31" s="331">
        <f>'[1]26'!$J$30</f>
        <v>4514.8900000000003</v>
      </c>
      <c r="R31" s="319">
        <f t="shared" si="5"/>
        <v>0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17363.14</v>
      </c>
      <c r="C32" s="6">
        <f t="shared" si="6"/>
        <v>5.4199999999982538</v>
      </c>
      <c r="D32" s="276">
        <f>'[1]27'!$J$32</f>
        <v>9927052</v>
      </c>
      <c r="E32" s="6">
        <f t="shared" si="0"/>
        <v>0.26122000000000001</v>
      </c>
      <c r="F32" s="277">
        <f>'[1]27'!$J$33</f>
        <v>35.839799999999997</v>
      </c>
      <c r="G32" s="6">
        <f t="shared" si="9"/>
        <v>6.8500000000000227E-2</v>
      </c>
      <c r="H32" s="276">
        <f>'[1]27'!$J$35</f>
        <v>31400</v>
      </c>
      <c r="I32" s="6">
        <f t="shared" si="2"/>
        <v>0.14199999999999999</v>
      </c>
      <c r="J32" s="276">
        <f>'[1]27'!$J$29</f>
        <v>12300780</v>
      </c>
      <c r="K32" s="6">
        <f t="shared" si="3"/>
        <v>9.3256000000000006E-2</v>
      </c>
      <c r="L32" s="275">
        <f>'[1]27'!$J$31</f>
        <v>13954.71</v>
      </c>
      <c r="M32" s="6">
        <f t="shared" si="4"/>
        <v>5.3099999999994907</v>
      </c>
      <c r="N32" s="282">
        <v>734.06</v>
      </c>
      <c r="O32" s="283">
        <v>26890</v>
      </c>
      <c r="P32" s="331">
        <v>539.88</v>
      </c>
      <c r="Q32" s="331">
        <f>'[1]27'!$J$30</f>
        <v>4514.8900000000003</v>
      </c>
      <c r="R32" s="319">
        <f t="shared" si="5"/>
        <v>0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17368.169999999998</v>
      </c>
      <c r="C33" s="6">
        <f t="shared" si="6"/>
        <v>5.0299999999988358</v>
      </c>
      <c r="D33" s="276">
        <f>'[1]28'!$J$32</f>
        <v>10075037.960000001</v>
      </c>
      <c r="E33" s="6">
        <f t="shared" si="0"/>
        <v>0.14798596000000089</v>
      </c>
      <c r="F33" s="277">
        <f>'[1]28'!$J$33</f>
        <v>35.859499999999997</v>
      </c>
      <c r="G33" s="6">
        <f t="shared" si="9"/>
        <v>1.9700000000000273E-2</v>
      </c>
      <c r="H33" s="276">
        <f>'[1]28'!$J$35</f>
        <v>31530</v>
      </c>
      <c r="I33" s="6">
        <f t="shared" si="2"/>
        <v>0.13</v>
      </c>
      <c r="J33" s="276">
        <f>'[1]28'!$J$29</f>
        <v>12394750</v>
      </c>
      <c r="K33" s="6">
        <f t="shared" si="3"/>
        <v>9.3969999999999998E-2</v>
      </c>
      <c r="L33" s="275">
        <f>'[1]28'!$J$31</f>
        <v>13960.06</v>
      </c>
      <c r="M33" s="6">
        <f t="shared" si="4"/>
        <v>5.3500000000003638</v>
      </c>
      <c r="N33" s="282">
        <v>734.02</v>
      </c>
      <c r="O33" s="283">
        <v>26827</v>
      </c>
      <c r="P33" s="331">
        <v>539.46</v>
      </c>
      <c r="Q33" s="331">
        <f>'[1]28'!$J$30</f>
        <v>4514.8900000000003</v>
      </c>
      <c r="R33" s="319">
        <f t="shared" si="5"/>
        <v>0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17373.240000000002</v>
      </c>
      <c r="C34" s="6">
        <f t="shared" si="6"/>
        <v>5.0700000000033469</v>
      </c>
      <c r="D34" s="276">
        <f>'[1]29'!$J$32</f>
        <v>10141223.800000001</v>
      </c>
      <c r="E34" s="6">
        <f t="shared" si="0"/>
        <v>6.6185839999999857E-2</v>
      </c>
      <c r="F34" s="277">
        <f>'[1]29'!$J$33</f>
        <v>35.859499999999997</v>
      </c>
      <c r="G34" s="6">
        <f t="shared" si="9"/>
        <v>0</v>
      </c>
      <c r="H34" s="276">
        <f>'[1]29'!$J$35</f>
        <v>31663</v>
      </c>
      <c r="I34" s="6">
        <f t="shared" si="2"/>
        <v>0.13300000000000001</v>
      </c>
      <c r="J34" s="276">
        <f>'[1]29'!$J$29</f>
        <v>12487463</v>
      </c>
      <c r="K34" s="6">
        <f t="shared" si="3"/>
        <v>9.2713000000000004E-2</v>
      </c>
      <c r="L34" s="275">
        <f>'[1]29'!$J$31</f>
        <v>13965.28</v>
      </c>
      <c r="M34" s="6">
        <f t="shared" si="4"/>
        <v>5.2200000000011642</v>
      </c>
      <c r="N34" s="282">
        <v>734.02</v>
      </c>
      <c r="O34" s="283">
        <v>26827</v>
      </c>
      <c r="P34" s="331">
        <v>539.01</v>
      </c>
      <c r="Q34" s="331">
        <f>'[1]29'!$J$30</f>
        <v>4514.8900000000003</v>
      </c>
      <c r="R34" s="319">
        <f t="shared" si="5"/>
        <v>0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>
        <f>'[1]30'!$J$34</f>
        <v>17379.27</v>
      </c>
      <c r="C35" s="6">
        <f t="shared" si="6"/>
        <v>6.0299999999988358</v>
      </c>
      <c r="D35" s="276">
        <f>'[1]30'!$J$32</f>
        <v>10256196.6</v>
      </c>
      <c r="E35" s="6">
        <f t="shared" si="0"/>
        <v>0.11497279999999888</v>
      </c>
      <c r="F35" s="277">
        <f>'[1]30'!$J$33</f>
        <v>35.8596</v>
      </c>
      <c r="G35" s="6">
        <f t="shared" si="9"/>
        <v>1.0000000000331966E-4</v>
      </c>
      <c r="H35" s="276">
        <f>'[1]30'!$J$35</f>
        <v>31774</v>
      </c>
      <c r="I35" s="6">
        <f t="shared" si="2"/>
        <v>0.111</v>
      </c>
      <c r="J35" s="276">
        <f>'[1]30'!$J$29</f>
        <v>12584070</v>
      </c>
      <c r="K35" s="6">
        <f t="shared" si="3"/>
        <v>9.6606999999999998E-2</v>
      </c>
      <c r="L35" s="275">
        <f>'[1]30'!$J$31</f>
        <v>13971.05</v>
      </c>
      <c r="M35" s="6">
        <f t="shared" si="4"/>
        <v>5.7699999999986176</v>
      </c>
      <c r="N35" s="282">
        <v>733.99</v>
      </c>
      <c r="O35" s="283">
        <v>26779</v>
      </c>
      <c r="P35" s="331">
        <v>538.72</v>
      </c>
      <c r="Q35" s="331">
        <f>'[1]30'!$J$30</f>
        <v>4514.8900000000003</v>
      </c>
      <c r="R35" s="319">
        <f t="shared" si="5"/>
        <v>0</v>
      </c>
      <c r="S35" s="284"/>
      <c r="T35" s="325" t="str">
        <f t="shared" si="7"/>
        <v/>
      </c>
    </row>
    <row r="36" spans="1:20" ht="13.5" thickBot="1" x14ac:dyDescent="0.25">
      <c r="A36" s="146">
        <v>31</v>
      </c>
      <c r="B36" s="275">
        <f>'[1]31'!$J$34</f>
        <v>17382.86</v>
      </c>
      <c r="C36" s="6">
        <f t="shared" si="6"/>
        <v>3.5900000000001455</v>
      </c>
      <c r="D36" s="276">
        <f>'[1]31'!$J$32</f>
        <v>10415549</v>
      </c>
      <c r="E36" s="6">
        <f t="shared" si="0"/>
        <v>0.15935240000000037</v>
      </c>
      <c r="F36" s="277">
        <f>'[1]31'!$J$33</f>
        <v>35.9253</v>
      </c>
      <c r="G36" s="6">
        <f t="shared" si="9"/>
        <v>6.5699999999999648E-2</v>
      </c>
      <c r="H36" s="276">
        <f>'[1]31'!$J$35</f>
        <v>31774</v>
      </c>
      <c r="I36" s="6">
        <f t="shared" si="2"/>
        <v>0</v>
      </c>
      <c r="J36" s="276">
        <f>'[1]31'!$J$29</f>
        <v>12662361</v>
      </c>
      <c r="K36" s="6">
        <f t="shared" si="3"/>
        <v>7.8290999999999999E-2</v>
      </c>
      <c r="L36" s="275">
        <f>'[1]31'!$J$31</f>
        <v>13975.34</v>
      </c>
      <c r="M36" s="6">
        <f t="shared" si="4"/>
        <v>4.2900000000008731</v>
      </c>
      <c r="N36" s="285">
        <v>733.95</v>
      </c>
      <c r="O36" s="286">
        <v>26716</v>
      </c>
      <c r="P36" s="332">
        <v>538.41999999999996</v>
      </c>
      <c r="Q36" s="331">
        <v>4514.8900000000003</v>
      </c>
      <c r="R36" s="319">
        <f t="shared" si="5"/>
        <v>0</v>
      </c>
      <c r="S36" s="287"/>
      <c r="T36" s="326" t="str">
        <f t="shared" si="7"/>
        <v/>
      </c>
    </row>
    <row r="37" spans="1:20" s="14" customFormat="1" x14ac:dyDescent="0.2">
      <c r="A37" s="147" t="s">
        <v>12</v>
      </c>
      <c r="B37" s="148">
        <f>SUMIF(B6:B36,"&lt;&gt;#VALUE!")</f>
        <v>536463.12000000011</v>
      </c>
      <c r="C37" s="148">
        <f>SUMIF(C6:C36,"&lt;&gt;#VALUE!")</f>
        <v>160.04999999999927</v>
      </c>
      <c r="D37" s="149"/>
      <c r="E37" s="148">
        <f>SUMIF(E6:E36,"&lt;&gt;#VALUE!")</f>
        <v>4.2495259999999995</v>
      </c>
      <c r="F37" s="149"/>
      <c r="G37" s="148">
        <f>SUMIF(G6:G36,"&lt;&gt;#VALUE!")</f>
        <v>0.76489999999999725</v>
      </c>
      <c r="H37" s="149"/>
      <c r="I37" s="148">
        <f>SUMIF(I6:I36,"&lt;&gt;#VALUE!")</f>
        <v>2.8670000000000004</v>
      </c>
      <c r="J37" s="150"/>
      <c r="K37" s="148">
        <f>SUMIF(K6:K36,"&lt;&gt;#VALUE!")</f>
        <v>2.8893339999999998</v>
      </c>
      <c r="L37" s="148"/>
      <c r="M37" s="148">
        <f>SUMIF(M6:M36,"&lt;&gt;#VALUE!")</f>
        <v>163.59000000000015</v>
      </c>
      <c r="N37" s="148"/>
      <c r="O37" s="197"/>
      <c r="P37" s="148"/>
      <c r="Q37" s="314"/>
      <c r="R37" s="320">
        <f>SUMIF(R6:R36,"&lt;&gt;#VALUE!")</f>
        <v>93.260000000000218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17305.261935483875</v>
      </c>
      <c r="C38" s="143">
        <f>AVERAGEIF(C6:C36,"&lt;&gt;#VALUE!")</f>
        <v>5.1629032258064278</v>
      </c>
      <c r="D38" s="143"/>
      <c r="E38" s="143">
        <f>AVERAGEIF(E6:E36,"&lt;&gt;#VALUE!")</f>
        <v>0.13708148387096772</v>
      </c>
      <c r="F38" s="143"/>
      <c r="G38" s="143">
        <f>AVERAGEIF(G6:G36,"&lt;&gt;#VALUE!")</f>
        <v>2.4674193548387006E-2</v>
      </c>
      <c r="H38" s="143"/>
      <c r="I38" s="143">
        <f>AVERAGEIF(I6:I36,"&lt;&gt;#VALUE!")</f>
        <v>9.2483870967741952E-2</v>
      </c>
      <c r="J38" s="143"/>
      <c r="K38" s="143">
        <f>AVERAGEIF(K6:K36,"&lt;&gt;#VALUE!")</f>
        <v>9.3204322580645163E-2</v>
      </c>
      <c r="L38" s="143"/>
      <c r="M38" s="143">
        <f>AVERAGEIF(M6:M36,"&lt;&gt;#VALUE!")</f>
        <v>5.2770967741935531</v>
      </c>
      <c r="N38" s="143">
        <f>AVERAGEIF(N6:N36,"&lt;&gt;#VALUE!")</f>
        <v>734.03709677419374</v>
      </c>
      <c r="O38" s="198"/>
      <c r="P38" s="143">
        <f>AVERAGEIF(P6:P36,"&lt;&gt;#VALUE!")</f>
        <v>538.75032258064516</v>
      </c>
      <c r="Q38" s="315"/>
      <c r="R38" s="321">
        <f>AVERAGEIF(R6:R36,"&lt;&gt;#VALUE!")</f>
        <v>3.0083870967742006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3.5900000000001455</v>
      </c>
      <c r="D39" s="16"/>
      <c r="E39" s="16">
        <f>MIN(E6:E36)</f>
        <v>0</v>
      </c>
      <c r="F39" s="16"/>
      <c r="G39" s="16">
        <f>MIN(G6:G36)</f>
        <v>0</v>
      </c>
      <c r="H39" s="16"/>
      <c r="I39" s="16">
        <f>MIN(I6:I36)</f>
        <v>0</v>
      </c>
      <c r="J39" s="16"/>
      <c r="K39" s="16">
        <f>MIN(K6:K36)</f>
        <v>7.8290999999999999E-2</v>
      </c>
      <c r="L39" s="16"/>
      <c r="M39" s="16">
        <f>MIN(M6:M36)</f>
        <v>4.2900000000008731</v>
      </c>
      <c r="N39" s="16">
        <f>MIN(N6:N36)</f>
        <v>731.41</v>
      </c>
      <c r="O39" s="199"/>
      <c r="P39" s="16">
        <f>MIN(P6:P36)</f>
        <v>537.54</v>
      </c>
      <c r="Q39" s="316"/>
      <c r="R39" s="322">
        <f>MIN(R6:R36)</f>
        <v>0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6.4700000000011642</v>
      </c>
      <c r="D40" s="153"/>
      <c r="E40" s="153">
        <f>MAX(E6:E36)</f>
        <v>0.33981499999999998</v>
      </c>
      <c r="F40" s="153"/>
      <c r="G40" s="153">
        <f>MAX(G6:G36)</f>
        <v>8.6199999999998056E-2</v>
      </c>
      <c r="H40" s="153"/>
      <c r="I40" s="153">
        <f>MAX(I6:I36)</f>
        <v>0.31</v>
      </c>
      <c r="J40" s="153"/>
      <c r="K40" s="153">
        <f>MAX(K6:K36)</f>
        <v>0.10556619999999925</v>
      </c>
      <c r="L40" s="153"/>
      <c r="M40" s="153">
        <f>MAX(M6:M36)</f>
        <v>6.069999999999709</v>
      </c>
      <c r="N40" s="153">
        <f>MAX(N6:N36)</f>
        <v>735.46</v>
      </c>
      <c r="O40" s="200"/>
      <c r="P40" s="153">
        <f>MAX(P6:P36)</f>
        <v>542.05999999999995</v>
      </c>
      <c r="Q40" s="317"/>
      <c r="R40" s="323">
        <f>MAX(R6:R36)</f>
        <v>5.1400000000003274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47" t="s">
        <v>11</v>
      </c>
      <c r="F42" s="347"/>
      <c r="G42" s="347"/>
      <c r="H42" s="347"/>
      <c r="I42" s="347"/>
    </row>
    <row r="43" spans="1:20" x14ac:dyDescent="0.2">
      <c r="A43" s="1"/>
    </row>
    <row r="45" spans="1:20" x14ac:dyDescent="0.2">
      <c r="B45" s="354" t="s">
        <v>10</v>
      </c>
      <c r="C45" s="354"/>
      <c r="D45" s="355"/>
      <c r="E45" s="19">
        <f>SUM(C37-E37)</f>
        <v>155.80047399999927</v>
      </c>
      <c r="F45" s="3"/>
      <c r="H45" s="354" t="s">
        <v>9</v>
      </c>
      <c r="I45" s="354"/>
      <c r="J45" s="354"/>
      <c r="K45" s="20">
        <f>SUM(E45-E49)</f>
        <v>-2.033192000000895</v>
      </c>
    </row>
    <row r="46" spans="1:20" x14ac:dyDescent="0.2">
      <c r="B46" s="353" t="s">
        <v>8</v>
      </c>
      <c r="C46" s="353"/>
      <c r="D46" s="353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54" t="s">
        <v>7</v>
      </c>
      <c r="C49" s="354"/>
      <c r="D49" s="354"/>
      <c r="E49" s="20">
        <f>SUM(M37-K37-I37)</f>
        <v>157.83366600000016</v>
      </c>
      <c r="H49" s="348" t="s">
        <v>6</v>
      </c>
      <c r="I49" s="348"/>
      <c r="J49" s="348"/>
      <c r="K49" s="19">
        <f>SUMIF(C6:C36,"&gt;0")/COUNTIF(C6:C36,"&gt;0")</f>
        <v>5.1629032258064278</v>
      </c>
    </row>
    <row r="50" spans="2:11" x14ac:dyDescent="0.2">
      <c r="B50" s="353" t="s">
        <v>5</v>
      </c>
      <c r="C50" s="353"/>
      <c r="D50" s="353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54" t="s">
        <v>4</v>
      </c>
      <c r="C53" s="354"/>
      <c r="D53" s="354"/>
      <c r="E53" s="20">
        <f>SUM(E37-G37-I37)</f>
        <v>0.61762600000000178</v>
      </c>
      <c r="H53" s="354" t="s">
        <v>3</v>
      </c>
      <c r="I53" s="354"/>
      <c r="J53" s="354"/>
      <c r="K53" s="20">
        <f>MAX(C6:C36)</f>
        <v>6.4700000000011642</v>
      </c>
    </row>
    <row r="54" spans="2:11" x14ac:dyDescent="0.2">
      <c r="B54" s="353" t="s">
        <v>2</v>
      </c>
      <c r="C54" s="353"/>
      <c r="D54" s="353"/>
    </row>
    <row r="55" spans="2:11" x14ac:dyDescent="0.2">
      <c r="B55" s="353" t="s">
        <v>1</v>
      </c>
      <c r="C55" s="353"/>
      <c r="D55" s="353"/>
      <c r="E55" s="17"/>
    </row>
    <row r="56" spans="2:11" x14ac:dyDescent="0.2">
      <c r="B56" s="353" t="s">
        <v>0</v>
      </c>
      <c r="C56" s="353"/>
      <c r="D56" s="353"/>
      <c r="E56" s="18"/>
    </row>
  </sheetData>
  <mergeCells count="17">
    <mergeCell ref="H49:J49"/>
    <mergeCell ref="B50:D50"/>
    <mergeCell ref="B53:D53"/>
    <mergeCell ref="H53:J53"/>
    <mergeCell ref="B45:D45"/>
    <mergeCell ref="H45:J45"/>
    <mergeCell ref="B54:D54"/>
    <mergeCell ref="B55:D55"/>
    <mergeCell ref="B56:D56"/>
    <mergeCell ref="B46:D46"/>
    <mergeCell ref="B49:D49"/>
    <mergeCell ref="R3:S3"/>
    <mergeCell ref="E42:I42"/>
    <mergeCell ref="A3:B3"/>
    <mergeCell ref="N3:P3"/>
    <mergeCell ref="A1:T1"/>
    <mergeCell ref="A2:T2"/>
  </mergeCells>
  <conditionalFormatting sqref="C4 G4 I4 K4 M4 E4 B39:D39 A37:D37 F37 F39 H39 H37 J39 L39 O37 O39 S39:T39 S37:T37 J7:J37 L7:L37 A5:T36">
    <cfRule type="expression" dxfId="16" priority="39" stopIfTrue="1">
      <formula>MOD(ROW(),2)=0</formula>
    </cfRule>
  </conditionalFormatting>
  <conditionalFormatting sqref="E53">
    <cfRule type="cellIs" dxfId="15" priority="38" stopIfTrue="1" operator="greaterThan">
      <formula>0</formula>
    </cfRule>
  </conditionalFormatting>
  <conditionalFormatting sqref="K45">
    <cfRule type="cellIs" dxfId="14" priority="36" stopIfTrue="1" operator="greaterThan">
      <formula>0.5</formula>
    </cfRule>
    <cfRule type="cellIs" dxfId="13" priority="37" stopIfTrue="1" operator="lessThan">
      <formula>-0.5</formula>
    </cfRule>
  </conditionalFormatting>
  <conditionalFormatting sqref="E39 E37">
    <cfRule type="expression" dxfId="12" priority="9" stopIfTrue="1">
      <formula>MOD(ROW(),2)=0</formula>
    </cfRule>
  </conditionalFormatting>
  <conditionalFormatting sqref="G39 G37">
    <cfRule type="expression" dxfId="11" priority="7" stopIfTrue="1">
      <formula>MOD(ROW(),2)=0</formula>
    </cfRule>
  </conditionalFormatting>
  <conditionalFormatting sqref="I39 I37">
    <cfRule type="expression" dxfId="10" priority="6" stopIfTrue="1">
      <formula>MOD(ROW(),2)=0</formula>
    </cfRule>
  </conditionalFormatting>
  <conditionalFormatting sqref="K39 K37">
    <cfRule type="expression" dxfId="9" priority="5" stopIfTrue="1">
      <formula>MOD(ROW(),2)=0</formula>
    </cfRule>
  </conditionalFormatting>
  <conditionalFormatting sqref="M39 M37">
    <cfRule type="expression" dxfId="8" priority="4" stopIfTrue="1">
      <formula>MOD(ROW(),2)=0</formula>
    </cfRule>
  </conditionalFormatting>
  <conditionalFormatting sqref="N39 N37">
    <cfRule type="expression" dxfId="7" priority="3" stopIfTrue="1">
      <formula>MOD(ROW(),2)=0</formula>
    </cfRule>
  </conditionalFormatting>
  <conditionalFormatting sqref="P39:Q39 P37:Q37">
    <cfRule type="expression" dxfId="6" priority="2" stopIfTrue="1">
      <formula>MOD(ROW(),2)=0</formula>
    </cfRule>
  </conditionalFormatting>
  <conditionalFormatting sqref="R39 R37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A35" sqref="A35:XFD35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60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29" ht="13.15" customHeight="1" thickBot="1" x14ac:dyDescent="0.3">
      <c r="A2" s="376" t="s">
        <v>52</v>
      </c>
      <c r="B2" s="377"/>
      <c r="C2" s="377"/>
      <c r="D2" s="377"/>
      <c r="E2" s="377"/>
      <c r="F2" s="377"/>
      <c r="G2" s="377"/>
      <c r="H2" s="377"/>
      <c r="I2" s="377"/>
      <c r="J2" s="377"/>
      <c r="K2" s="183"/>
      <c r="L2" s="375" t="s">
        <v>81</v>
      </c>
      <c r="M2" s="375"/>
      <c r="N2" s="373" t="s">
        <v>123</v>
      </c>
      <c r="O2" s="374"/>
    </row>
    <row r="3" spans="1:29" ht="13.5" customHeight="1" thickBot="1" x14ac:dyDescent="0.25">
      <c r="A3" s="361" t="s">
        <v>24</v>
      </c>
      <c r="B3" s="364" t="s">
        <v>53</v>
      </c>
      <c r="C3" s="364" t="s">
        <v>28</v>
      </c>
      <c r="D3" s="367" t="s">
        <v>117</v>
      </c>
      <c r="E3" s="370" t="s">
        <v>29</v>
      </c>
      <c r="F3" s="371"/>
      <c r="G3" s="371"/>
      <c r="H3" s="371"/>
      <c r="I3" s="371"/>
      <c r="J3" s="371"/>
      <c r="K3" s="371"/>
      <c r="L3" s="371"/>
      <c r="M3" s="371"/>
      <c r="N3" s="371"/>
      <c r="O3" s="372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62"/>
      <c r="B4" s="365"/>
      <c r="C4" s="365"/>
      <c r="D4" s="368"/>
      <c r="E4" s="356" t="s">
        <v>30</v>
      </c>
      <c r="F4" s="357"/>
      <c r="G4" s="357"/>
      <c r="H4" s="357" t="s">
        <v>31</v>
      </c>
      <c r="I4" s="357"/>
      <c r="J4" s="52" t="s">
        <v>32</v>
      </c>
      <c r="K4" s="358" t="s">
        <v>33</v>
      </c>
      <c r="L4" s="358"/>
      <c r="M4" s="358" t="s">
        <v>34</v>
      </c>
      <c r="N4" s="359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63"/>
      <c r="B5" s="366"/>
      <c r="C5" s="366"/>
      <c r="D5" s="369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f>'[1]1'!$I$5</f>
        <v>61</v>
      </c>
      <c r="C6" s="154">
        <f>'[1]1'!$F$5</f>
        <v>0</v>
      </c>
      <c r="D6" s="136">
        <f>'[2]1'!$P$31</f>
        <v>14.5</v>
      </c>
      <c r="E6" s="271">
        <f>'[2]1'!$P$12</f>
        <v>10.6</v>
      </c>
      <c r="F6" s="269">
        <f>'[2]1'!$P$21</f>
        <v>2.313333333333333</v>
      </c>
      <c r="G6" s="266">
        <f>'[2]1'!$P$32</f>
        <v>0.11633333333333333</v>
      </c>
      <c r="H6" s="267">
        <f>'[2]1'!$P$10</f>
        <v>8.2899999999999991</v>
      </c>
      <c r="I6" s="268">
        <f>'[2]1'!$P$30</f>
        <v>8.8233333333333341</v>
      </c>
      <c r="J6" s="267">
        <f>'[2]1'!$P$34</f>
        <v>3.7633333333333332</v>
      </c>
      <c r="K6" s="272">
        <f>'[2]1'!$P$9</f>
        <v>138</v>
      </c>
      <c r="L6" s="272">
        <f>'[2]1'!$P$29</f>
        <v>150.66666666666666</v>
      </c>
      <c r="M6" s="272">
        <f>'[2]1'!$P$7</f>
        <v>92</v>
      </c>
      <c r="N6" s="272">
        <f>'[2]1'!$P$27</f>
        <v>85.333333333333329</v>
      </c>
      <c r="O6" s="272">
        <f>'[2]1'!$P$28</f>
        <v>6.666666666666667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65</v>
      </c>
      <c r="C7" s="154">
        <f>'[1]2'!$F$5</f>
        <v>0</v>
      </c>
      <c r="D7" s="136">
        <f>'[2]2'!$P$31</f>
        <v>15.333333333333334</v>
      </c>
      <c r="E7" s="271">
        <f>'[2]2'!$P$12</f>
        <v>10.8</v>
      </c>
      <c r="F7" s="269">
        <f>'[2]2'!$P$21</f>
        <v>2.0016666666666665</v>
      </c>
      <c r="G7" s="266">
        <f>'[2]2'!$P$32</f>
        <v>0.11333333333333333</v>
      </c>
      <c r="H7" s="267">
        <f>'[2]2'!$P$10</f>
        <v>8.4600000000000009</v>
      </c>
      <c r="I7" s="268">
        <f>'[2]2'!$P$30</f>
        <v>8.8416666666666668</v>
      </c>
      <c r="J7" s="267">
        <f>'[2]2'!$P$34</f>
        <v>3.7016666666666667</v>
      </c>
      <c r="K7" s="272">
        <f>'[2]2'!$P$9</f>
        <v>145</v>
      </c>
      <c r="L7" s="272">
        <f>'[2]2'!$P$29</f>
        <v>147</v>
      </c>
      <c r="M7" s="272">
        <f>'[2]2'!$P$7</f>
        <v>95</v>
      </c>
      <c r="N7" s="288">
        <f>'[2]2'!$P$27</f>
        <v>84</v>
      </c>
      <c r="O7" s="288">
        <f>'[2]2'!$P$28</f>
        <v>7.333333333333333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61</v>
      </c>
      <c r="C8" s="154">
        <f>'[1]3'!$F$5</f>
        <v>0</v>
      </c>
      <c r="D8" s="136">
        <f>'[2]3'!$P$31</f>
        <v>16.166666666666668</v>
      </c>
      <c r="E8" s="271">
        <f>'[2]3'!$P$12</f>
        <v>10.1</v>
      </c>
      <c r="F8" s="269">
        <f>'[2]3'!$P$21</f>
        <v>2.2916666666666665</v>
      </c>
      <c r="G8" s="266">
        <f>'[2]3'!$P$32</f>
        <v>0.11016666666666665</v>
      </c>
      <c r="H8" s="267">
        <f>'[2]3'!$P$10</f>
        <v>8.4499999999999993</v>
      </c>
      <c r="I8" s="268">
        <f>'[2]3'!$P$30</f>
        <v>8.8416666666666668</v>
      </c>
      <c r="J8" s="267">
        <f>'[2]3'!$P$34</f>
        <v>3.6808333333333336</v>
      </c>
      <c r="K8" s="272">
        <f>'[2]3'!$P$9</f>
        <v>150</v>
      </c>
      <c r="L8" s="272">
        <f>'[2]3'!$P$29</f>
        <v>154</v>
      </c>
      <c r="M8" s="272">
        <f>'[2]3'!$P$7</f>
        <v>96</v>
      </c>
      <c r="N8" s="272">
        <f>'[2]3'!$P$27</f>
        <v>92</v>
      </c>
      <c r="O8" s="272">
        <f>'[2]3'!$P$28</f>
        <v>6.666666666666667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48</v>
      </c>
      <c r="C9" s="154">
        <f>'[1]4'!$F$5</f>
        <v>4.2</v>
      </c>
      <c r="D9" s="136">
        <f>'[2]4'!$P$31</f>
        <v>16.5</v>
      </c>
      <c r="E9" s="271">
        <f>'[2]4'!$P$12</f>
        <v>9.19</v>
      </c>
      <c r="F9" s="269">
        <f>'[2]4'!$P$21</f>
        <v>2.2966666666666669</v>
      </c>
      <c r="G9" s="266">
        <f>'[2]4'!$P$32</f>
        <v>0.14350000000000002</v>
      </c>
      <c r="H9" s="267">
        <f>'[2]4'!$P$10</f>
        <v>8.6999999999999993</v>
      </c>
      <c r="I9" s="268">
        <f>'[2]4'!$P$30</f>
        <v>8.8316666666666652</v>
      </c>
      <c r="J9" s="267">
        <f>'[2]4'!$P$34</f>
        <v>3.706666666666667</v>
      </c>
      <c r="K9" s="272">
        <f>'[2]4'!$P$9</f>
        <v>145</v>
      </c>
      <c r="L9" s="272">
        <f>'[2]4'!$P$29</f>
        <v>153.66666666666666</v>
      </c>
      <c r="M9" s="272">
        <f>'[2]4'!$P$7</f>
        <v>96</v>
      </c>
      <c r="N9" s="272">
        <f>'[2]4'!$P$27</f>
        <v>91</v>
      </c>
      <c r="O9" s="272">
        <f>'[2]4'!$P$28</f>
        <v>7.333333333333333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54</v>
      </c>
      <c r="C10" s="154">
        <f>'[1]5'!$F$5</f>
        <v>0</v>
      </c>
      <c r="D10" s="136">
        <f>'[2]5'!$P$31</f>
        <v>14.833333333333334</v>
      </c>
      <c r="E10" s="271">
        <f>'[2]5'!$P$12</f>
        <v>6.37</v>
      </c>
      <c r="F10" s="269">
        <f>'[2]5'!$P$21</f>
        <v>1.9316666666666669</v>
      </c>
      <c r="G10" s="266">
        <f>'[2]5'!$P$32</f>
        <v>0.11449999999999999</v>
      </c>
      <c r="H10" s="267">
        <f>'[2]5'!$P$10</f>
        <v>8.57</v>
      </c>
      <c r="I10" s="268">
        <f>'[2]5'!$P$30</f>
        <v>8.8316666666666688</v>
      </c>
      <c r="J10" s="267">
        <f>'[2]5'!$P$34</f>
        <v>3.2369166666666662</v>
      </c>
      <c r="K10" s="272">
        <f>'[2]5'!$P$9</f>
        <v>137</v>
      </c>
      <c r="L10" s="272">
        <f>'[2]5'!$P$29</f>
        <v>146.66666666666666</v>
      </c>
      <c r="M10" s="272">
        <f>'[2]5'!$P$7</f>
        <v>96</v>
      </c>
      <c r="N10" s="272">
        <f>'[2]5'!$P$27</f>
        <v>91.333333333333329</v>
      </c>
      <c r="O10" s="272">
        <f>'[2]5'!$P$28</f>
        <v>6.333333333333333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50</v>
      </c>
      <c r="C11" s="154">
        <f>'[1]6'!$F$5</f>
        <v>0</v>
      </c>
      <c r="D11" s="136">
        <f>'[2]6'!$P$31</f>
        <v>16.166666666666668</v>
      </c>
      <c r="E11" s="271">
        <f>'[2]6'!$P$12</f>
        <v>6.82</v>
      </c>
      <c r="F11" s="269">
        <f>'[2]6'!$P$21</f>
        <v>2.02</v>
      </c>
      <c r="G11" s="266">
        <f>'[2]6'!$P$32</f>
        <v>0.10133333333333333</v>
      </c>
      <c r="H11" s="267">
        <f>'[2]6'!$P$10</f>
        <v>8.56</v>
      </c>
      <c r="I11" s="268">
        <f>'[2]6'!$P$30</f>
        <v>8.8449999999999989</v>
      </c>
      <c r="J11" s="267">
        <f>'[2]6'!$P$34</f>
        <v>3.4716666666666671</v>
      </c>
      <c r="K11" s="272">
        <f>'[2]6'!$P$9</f>
        <v>151</v>
      </c>
      <c r="L11" s="272">
        <f>'[2]6'!$P$29</f>
        <v>154.33333333333334</v>
      </c>
      <c r="M11" s="272">
        <f>'[2]6'!$P$7</f>
        <v>118</v>
      </c>
      <c r="N11" s="272">
        <f>'[2]6'!$P$27</f>
        <v>91</v>
      </c>
      <c r="O11" s="272">
        <f>'[2]6'!$P$28</f>
        <v>4.666666666666667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f>'[1]7'!$I$5</f>
        <v>57</v>
      </c>
      <c r="C12" s="154">
        <f>'[1]7'!$F$5</f>
        <v>0</v>
      </c>
      <c r="D12" s="136">
        <f>'[2]7'!$P$31</f>
        <v>17.166666666666668</v>
      </c>
      <c r="E12" s="271">
        <f>'[2]7'!$P$12</f>
        <v>6.66</v>
      </c>
      <c r="F12" s="269">
        <f>'[2]7'!$P$21</f>
        <v>2.5983333333333332</v>
      </c>
      <c r="G12" s="266">
        <f>'[2]7'!$P$32</f>
        <v>0.121</v>
      </c>
      <c r="H12" s="267">
        <f>'[2]7'!$P$10</f>
        <v>8.5500000000000007</v>
      </c>
      <c r="I12" s="268">
        <f>'[2]7'!$P$30</f>
        <v>8.8483333333333345</v>
      </c>
      <c r="J12" s="267">
        <f>'[2]7'!$P$34</f>
        <v>3.7833333333333337</v>
      </c>
      <c r="K12" s="272">
        <f>'[2]7'!$P$9</f>
        <v>155</v>
      </c>
      <c r="L12" s="272">
        <f>'[2]7'!$P$29</f>
        <v>147.66666666666666</v>
      </c>
      <c r="M12" s="272">
        <f>'[2]7'!$P$7</f>
        <v>121</v>
      </c>
      <c r="N12" s="272">
        <f>'[2]7'!$P$27</f>
        <v>87.666666666666671</v>
      </c>
      <c r="O12" s="272">
        <f>'[2]7'!$P$28</f>
        <v>4.333333333333333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ht="14.65" customHeight="1" x14ac:dyDescent="0.2">
      <c r="A13" s="30">
        <v>8</v>
      </c>
      <c r="B13" s="135">
        <f>'[1]8'!$I$5</f>
        <v>52</v>
      </c>
      <c r="C13" s="154">
        <f>'[1]8'!$F$5</f>
        <v>0</v>
      </c>
      <c r="D13" s="136">
        <f>'[2]8'!$P$31</f>
        <v>16</v>
      </c>
      <c r="E13" s="271">
        <f>'[2]8'!$P$12</f>
        <v>5.66</v>
      </c>
      <c r="F13" s="269">
        <f>'[2]8'!$P$21</f>
        <v>2.08</v>
      </c>
      <c r="G13" s="266">
        <f>'[2]8'!$P$32</f>
        <v>8.1333333333333341E-2</v>
      </c>
      <c r="H13" s="267">
        <f>'[2]8'!$P$10</f>
        <v>8.4600000000000009</v>
      </c>
      <c r="I13" s="268">
        <f>'[2]8'!$P$30</f>
        <v>8.8000000000000007</v>
      </c>
      <c r="J13" s="267">
        <f>'[2]8'!$P$34</f>
        <v>3.85</v>
      </c>
      <c r="K13" s="272">
        <f>'[2]8'!$P$9</f>
        <v>132</v>
      </c>
      <c r="L13" s="272">
        <f>'[2]8'!$P$29</f>
        <v>151.33333333333334</v>
      </c>
      <c r="M13" s="272">
        <f>'[2]8'!$P$7</f>
        <v>100</v>
      </c>
      <c r="N13" s="272">
        <f>'[2]8'!$P$27</f>
        <v>90.333333333333329</v>
      </c>
      <c r="O13" s="272">
        <f>'[2]8'!$P$28</f>
        <v>4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63</v>
      </c>
      <c r="C14" s="154">
        <f>'[1]9'!$F$5</f>
        <v>0.1</v>
      </c>
      <c r="D14" s="136">
        <f>'[2]9'!$P$31</f>
        <v>15.833333333333334</v>
      </c>
      <c r="E14" s="271">
        <f>'[2]9'!$P$12</f>
        <v>8.5299999999999994</v>
      </c>
      <c r="F14" s="269">
        <f>'[2]9'!$P$21</f>
        <v>1.8733333333333331</v>
      </c>
      <c r="G14" s="266">
        <f>'[2]9'!$P$32</f>
        <v>9.0333333333333335E-2</v>
      </c>
      <c r="H14" s="267">
        <f>'[2]9'!$P$10</f>
        <v>8.44</v>
      </c>
      <c r="I14" s="268">
        <f>'[2]9'!$P$30</f>
        <v>8.8116666666666674</v>
      </c>
      <c r="J14" s="267">
        <f>'[2]9'!$P$34</f>
        <v>3.5425</v>
      </c>
      <c r="K14" s="272">
        <f>'[2]9'!$P$9</f>
        <v>138</v>
      </c>
      <c r="L14" s="272">
        <f>'[2]9'!$P$29</f>
        <v>158</v>
      </c>
      <c r="M14" s="272">
        <f>'[2]9'!$P$7</f>
        <v>100</v>
      </c>
      <c r="N14" s="272">
        <f>'[2]9'!$P$27</f>
        <v>96.666666666666671</v>
      </c>
      <c r="O14" s="272">
        <f>'[2]9'!$P$28</f>
        <v>1.6666666666666667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64</v>
      </c>
      <c r="C15" s="154">
        <f>'[1]10'!$F$5</f>
        <v>0</v>
      </c>
      <c r="D15" s="136">
        <f>'[2]10'!$P$31</f>
        <v>16.666666666666668</v>
      </c>
      <c r="E15" s="271">
        <f>'[2]10'!$P$12</f>
        <v>8</v>
      </c>
      <c r="F15" s="269">
        <f>'[2]10'!$P$21</f>
        <v>1.9160000000000004</v>
      </c>
      <c r="G15" s="266">
        <f>'[2]10'!$P$32</f>
        <v>0.12866666666666668</v>
      </c>
      <c r="H15" s="267">
        <f>'[2]10'!$P$10</f>
        <v>8.4499999999999993</v>
      </c>
      <c r="I15" s="268">
        <f>'[2]10'!$P$30</f>
        <v>8.8066666666666684</v>
      </c>
      <c r="J15" s="267">
        <f>'[2]10'!$P$34</f>
        <v>3.9041666666666663</v>
      </c>
      <c r="K15" s="272">
        <f>'[2]10'!$P$9</f>
        <v>145</v>
      </c>
      <c r="L15" s="272">
        <f>'[2]10'!$P$29</f>
        <v>152</v>
      </c>
      <c r="M15" s="272">
        <f>'[2]10'!$P$7</f>
        <v>110</v>
      </c>
      <c r="N15" s="272">
        <f>'[2]10'!$P$27</f>
        <v>100.33333333333333</v>
      </c>
      <c r="O15" s="272">
        <f>'[2]10'!$P$28</f>
        <v>0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58</v>
      </c>
      <c r="C16" s="154">
        <f>'[1]11'!$F$5</f>
        <v>0</v>
      </c>
      <c r="D16" s="136">
        <f>'[2]11'!$P$31</f>
        <v>17.5</v>
      </c>
      <c r="E16" s="271">
        <f>'[2]11'!$P$12</f>
        <v>5.3</v>
      </c>
      <c r="F16" s="269">
        <f>'[2]11'!$P$21</f>
        <v>1.3535999999999999</v>
      </c>
      <c r="G16" s="266">
        <f>'[2]11'!$P$32</f>
        <v>0.10399999999999998</v>
      </c>
      <c r="H16" s="267">
        <f>'[2]11'!$P$10</f>
        <v>8.39</v>
      </c>
      <c r="I16" s="268">
        <f>'[2]11'!$P$30</f>
        <v>8.7133333333333329</v>
      </c>
      <c r="J16" s="267">
        <f>'[2]11'!$P$34</f>
        <v>3.7899999999999996</v>
      </c>
      <c r="K16" s="272">
        <f>'[2]11'!$P$9</f>
        <v>140</v>
      </c>
      <c r="L16" s="272">
        <f>'[2]11'!$P$29</f>
        <v>142.66666666666666</v>
      </c>
      <c r="M16" s="272">
        <f>'[2]11'!$P$7</f>
        <v>103</v>
      </c>
      <c r="N16" s="272">
        <f>'[2]11'!$P$27</f>
        <v>87.333333333333329</v>
      </c>
      <c r="O16" s="272">
        <f>'[2]11'!$P$28</f>
        <v>3.6666666666666665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72</v>
      </c>
      <c r="C17" s="154">
        <f>'[1]12'!$F$5</f>
        <v>0</v>
      </c>
      <c r="D17" s="136">
        <f>'[2]12'!$P$31</f>
        <v>17.5</v>
      </c>
      <c r="E17" s="271">
        <f>'[2]12'!$P$12</f>
        <v>3.79</v>
      </c>
      <c r="F17" s="269">
        <f>'[2]12'!$P$21</f>
        <v>1.7333333333333334</v>
      </c>
      <c r="G17" s="266">
        <f>'[2]12'!$P$32</f>
        <v>8.4000000000000005E-2</v>
      </c>
      <c r="H17" s="267">
        <f>'[2]12'!$P$10</f>
        <v>8.4700000000000006</v>
      </c>
      <c r="I17" s="268">
        <f>'[2]12'!$P$30</f>
        <v>8.7799999999999994</v>
      </c>
      <c r="J17" s="267">
        <f>'[2]12'!$P$34</f>
        <v>4.1549999999999994</v>
      </c>
      <c r="K17" s="272">
        <f>'[2]12'!$P$9</f>
        <v>148</v>
      </c>
      <c r="L17" s="272">
        <f>'[2]12'!$P$29</f>
        <v>157.33333333333334</v>
      </c>
      <c r="M17" s="272">
        <f>'[2]12'!$P$7</f>
        <v>115</v>
      </c>
      <c r="N17" s="272">
        <f>'[2]12'!$P$27</f>
        <v>90.666666666666671</v>
      </c>
      <c r="O17" s="272">
        <f>'[2]12'!$P$28</f>
        <v>4.333333333333333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68</v>
      </c>
      <c r="C18" s="154">
        <f>'[1]13'!$F$5</f>
        <v>0.4</v>
      </c>
      <c r="D18" s="136">
        <f>'[2]13'!$P$31</f>
        <v>18.166666666666668</v>
      </c>
      <c r="E18" s="271">
        <f>'[2]13'!$P$12</f>
        <v>4.01</v>
      </c>
      <c r="F18" s="269">
        <f>'[2]13'!$P$21</f>
        <v>1.6466666666666665</v>
      </c>
      <c r="G18" s="266">
        <f>'[2]13'!$P$32</f>
        <v>9.8833333333333329E-2</v>
      </c>
      <c r="H18" s="267">
        <f>'[2]13'!$P$10</f>
        <v>8.24</v>
      </c>
      <c r="I18" s="268">
        <f>'[2]13'!$P$30</f>
        <v>8.7266666666666666</v>
      </c>
      <c r="J18" s="267">
        <f>'[2]13'!$P$34</f>
        <v>4.0316666666666663</v>
      </c>
      <c r="K18" s="272">
        <f>'[2]13'!$P$9</f>
        <v>145</v>
      </c>
      <c r="L18" s="272">
        <f>'[2]13'!$P$29</f>
        <v>156.66666666666666</v>
      </c>
      <c r="M18" s="272">
        <f>'[2]13'!$P$7</f>
        <v>115</v>
      </c>
      <c r="N18" s="272">
        <f>'[2]13'!$P$27</f>
        <v>94.333333333333329</v>
      </c>
      <c r="O18" s="272">
        <f>'[2]13'!$P$28</f>
        <v>5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55</v>
      </c>
      <c r="C19" s="154">
        <f>'[1]14'!$F$5</f>
        <v>0.1</v>
      </c>
      <c r="D19" s="136">
        <f>'[2]14'!$P$31</f>
        <v>18</v>
      </c>
      <c r="E19" s="271">
        <f>'[2]14'!$P$12</f>
        <v>5.27</v>
      </c>
      <c r="F19" s="269">
        <f>'[2]14'!$P$21</f>
        <v>1.5820000000000001</v>
      </c>
      <c r="G19" s="266">
        <f>'[2]14'!$P$32</f>
        <v>5.099999999999999E-2</v>
      </c>
      <c r="H19" s="267">
        <f>'[2]14'!$P$10</f>
        <v>8.35</v>
      </c>
      <c r="I19" s="268">
        <f>'[2]14'!$P$30</f>
        <v>8.77</v>
      </c>
      <c r="J19" s="267">
        <f>'[2]14'!$P$34</f>
        <v>3.8491666666666671</v>
      </c>
      <c r="K19" s="272">
        <f>'[2]14'!$P$9</f>
        <v>144</v>
      </c>
      <c r="L19" s="272">
        <f>'[2]14'!$P$29</f>
        <v>149</v>
      </c>
      <c r="M19" s="272">
        <f>'[2]14'!$P$7</f>
        <v>110</v>
      </c>
      <c r="N19" s="272">
        <f>'[2]14'!$P$27</f>
        <v>89.333333333333329</v>
      </c>
      <c r="O19" s="272">
        <f>'[2]14'!$P$28</f>
        <v>3.6666666666666665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54</v>
      </c>
      <c r="C20" s="154" t="str">
        <f>'[1]15'!$F$5</f>
        <v>.3"</v>
      </c>
      <c r="D20" s="136">
        <f>'[2]15'!$P$31</f>
        <v>16.5</v>
      </c>
      <c r="E20" s="271">
        <f>'[2]15'!$P$12</f>
        <v>5.76</v>
      </c>
      <c r="F20" s="269">
        <f>'[2]15'!$P$21</f>
        <v>1.8516666666666666</v>
      </c>
      <c r="G20" s="266">
        <f>'[2]15'!$P$32</f>
        <v>6.9777777777777772E-2</v>
      </c>
      <c r="H20" s="267">
        <f>'[2]15'!$P$10</f>
        <v>8.34</v>
      </c>
      <c r="I20" s="268">
        <f>'[2]15'!$P$30</f>
        <v>8.8116666666666674</v>
      </c>
      <c r="J20" s="267">
        <f>'[2]15'!$P$34</f>
        <v>3.7491666666666661</v>
      </c>
      <c r="K20" s="272">
        <f>'[2]15'!$P$9</f>
        <v>148</v>
      </c>
      <c r="L20" s="272">
        <f>'[2]15'!$P$29</f>
        <v>147</v>
      </c>
      <c r="M20" s="272">
        <f>'[2]15'!$P$7</f>
        <v>112</v>
      </c>
      <c r="N20" s="272">
        <f>'[2]15'!$P$27</f>
        <v>87.333333333333329</v>
      </c>
      <c r="O20" s="272">
        <f>'[2]15'!$P$28</f>
        <v>4.333333333333333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81</v>
      </c>
      <c r="C21" s="154">
        <f>'[1]16'!$F$5</f>
        <v>0.7</v>
      </c>
      <c r="D21" s="136">
        <f>'[2]16'!$P$31</f>
        <v>17.333333333333332</v>
      </c>
      <c r="E21" s="271">
        <f>'[2]16'!$P$12</f>
        <v>7.02</v>
      </c>
      <c r="F21" s="269">
        <f>'[2]16'!$P$21</f>
        <v>1.7133333333333336</v>
      </c>
      <c r="G21" s="266">
        <f>'[2]16'!$P$32</f>
        <v>9.849999999999999E-2</v>
      </c>
      <c r="H21" s="267">
        <f>'[2]16'!$P$10</f>
        <v>8.35</v>
      </c>
      <c r="I21" s="268">
        <f>'[2]16'!$P$30</f>
        <v>8.7733333333333334</v>
      </c>
      <c r="J21" s="267">
        <f>'[2]16'!$P$34</f>
        <v>3.7458333333333331</v>
      </c>
      <c r="K21" s="272">
        <f>'[2]16'!$P$9</f>
        <v>133</v>
      </c>
      <c r="L21" s="272">
        <f>'[2]16'!$P$29</f>
        <v>154</v>
      </c>
      <c r="M21" s="272">
        <f>'[2]16'!$P$7</f>
        <v>103</v>
      </c>
      <c r="N21" s="272">
        <f>'[2]16'!$P$27</f>
        <v>93.666666666666671</v>
      </c>
      <c r="O21" s="272">
        <f>'[2]16'!$P$28</f>
        <v>5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f>'[1]17'!$I$5</f>
        <v>52</v>
      </c>
      <c r="C22" s="154">
        <f>'[1]17'!$F$5</f>
        <v>0.6</v>
      </c>
      <c r="D22" s="136">
        <f>'[2]17'!$P$31</f>
        <v>18</v>
      </c>
      <c r="E22" s="271">
        <f>'[2]17'!$P$12</f>
        <v>5.53</v>
      </c>
      <c r="F22" s="269">
        <f>'[2]17'!$P$21</f>
        <v>1.89</v>
      </c>
      <c r="G22" s="266">
        <f>'[2]17'!$P$32</f>
        <v>7.1333333333333332E-2</v>
      </c>
      <c r="H22" s="267">
        <f>'[2]17'!$P$10</f>
        <v>8.39</v>
      </c>
      <c r="I22" s="268">
        <f>'[2]17'!$P$30</f>
        <v>8.7900000000000009</v>
      </c>
      <c r="J22" s="267">
        <f>'[2]17'!$P$34</f>
        <v>3.9433333333333329</v>
      </c>
      <c r="K22" s="272">
        <f>'[2]17'!$P$9</f>
        <v>145</v>
      </c>
      <c r="L22" s="272">
        <f>'[2]17'!$P$29</f>
        <v>163.33333333333334</v>
      </c>
      <c r="M22" s="272">
        <f>'[2]17'!$P$7</f>
        <v>105</v>
      </c>
      <c r="N22" s="272">
        <f>'[2]17'!$P$27</f>
        <v>94.333333333333329</v>
      </c>
      <c r="O22" s="272">
        <f>'[2]17'!$P$28</f>
        <v>5.333333333333333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73</v>
      </c>
      <c r="C23" s="154">
        <f>'[1]18'!$F$5</f>
        <v>1.2</v>
      </c>
      <c r="D23" s="136">
        <f>'[2]18'!$P$31</f>
        <v>18.166666666666668</v>
      </c>
      <c r="E23" s="271">
        <f>'[2]18'!$P$12</f>
        <v>5.1100000000000003</v>
      </c>
      <c r="F23" s="269">
        <f>'[2]18'!$P$21</f>
        <v>1.9799999999999998</v>
      </c>
      <c r="G23" s="266">
        <f>'[2]18'!$P$32</f>
        <v>5.5666666666666663E-2</v>
      </c>
      <c r="H23" s="267">
        <f>'[2]18'!$P$10</f>
        <v>8.36</v>
      </c>
      <c r="I23" s="268">
        <f>'[2]18'!$P$30</f>
        <v>8.8800000000000008</v>
      </c>
      <c r="J23" s="267">
        <f>'[2]18'!$P$34</f>
        <v>3.8224999999999998</v>
      </c>
      <c r="K23" s="272">
        <f>'[2]18'!$P$9</f>
        <v>150</v>
      </c>
      <c r="L23" s="272">
        <f>'[2]18'!$P$29</f>
        <v>137</v>
      </c>
      <c r="M23" s="272">
        <f>'[2]18'!$P$7</f>
        <v>100</v>
      </c>
      <c r="N23" s="272">
        <f>'[2]18'!$P$27</f>
        <v>89.666666666666671</v>
      </c>
      <c r="O23" s="272">
        <f>'[2]18'!$P$28</f>
        <v>6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64</v>
      </c>
      <c r="C24" s="154">
        <f>'[1]19'!$F$5</f>
        <v>0.25</v>
      </c>
      <c r="D24" s="136">
        <f>'[2]19'!$P$31</f>
        <v>18.333333333333332</v>
      </c>
      <c r="E24" s="271">
        <f>'[2]19'!$P$12</f>
        <v>16</v>
      </c>
      <c r="F24" s="269">
        <f>'[2]19'!$P$21</f>
        <v>1.66</v>
      </c>
      <c r="G24" s="266">
        <f>'[2]19'!$P$32</f>
        <v>7.7499999999999999E-2</v>
      </c>
      <c r="H24" s="267">
        <f>'[2]19'!$P$10</f>
        <v>8.3699999999999992</v>
      </c>
      <c r="I24" s="268">
        <f>'[2]19'!$P$30</f>
        <v>8.7999999999999989</v>
      </c>
      <c r="J24" s="267">
        <f>'[2]19'!$P$34</f>
        <v>3.6741666666666668</v>
      </c>
      <c r="K24" s="272">
        <f>'[2]19'!$P$9</f>
        <v>160</v>
      </c>
      <c r="L24" s="272">
        <f>'[2]19'!$P$29</f>
        <v>99.698333333333338</v>
      </c>
      <c r="M24" s="272">
        <f>'[2]19'!$P$7</f>
        <v>100</v>
      </c>
      <c r="N24" s="272">
        <f>'[2]19'!$P$27</f>
        <v>85.333333333333329</v>
      </c>
      <c r="O24" s="272">
        <f>'[2]19'!$P$28</f>
        <v>6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f>'[1]20'!$I$5</f>
        <v>45</v>
      </c>
      <c r="C25" s="154">
        <f>'[1]20'!$F$5</f>
        <v>0.7</v>
      </c>
      <c r="D25" s="136">
        <f>'[2]20'!$P$31</f>
        <v>19.333333333333332</v>
      </c>
      <c r="E25" s="271">
        <f>'[2]20'!$P$12</f>
        <v>17.2</v>
      </c>
      <c r="F25" s="269">
        <f>'[2]20'!$P$21</f>
        <v>2.4683333333333333</v>
      </c>
      <c r="G25" s="266">
        <f>'[2]20'!$P$32</f>
        <v>9.2166666666666675E-2</v>
      </c>
      <c r="H25" s="267">
        <f>'[2]20'!$P$10</f>
        <v>8.39</v>
      </c>
      <c r="I25" s="268">
        <f>'[2]20'!$P$30</f>
        <v>8.7766666666666655</v>
      </c>
      <c r="J25" s="267">
        <f>'[2]20'!$P$34</f>
        <v>3.6908333333333334</v>
      </c>
      <c r="K25" s="272">
        <f>'[2]20'!$P$9</f>
        <v>150</v>
      </c>
      <c r="L25" s="272">
        <f>'[2]20'!$P$29</f>
        <v>152</v>
      </c>
      <c r="M25" s="272">
        <f>'[2]20'!$P$7</f>
        <v>103</v>
      </c>
      <c r="N25" s="272">
        <f>'[2]20'!$P$27</f>
        <v>93.666666666666671</v>
      </c>
      <c r="O25" s="272">
        <f>'[2]20'!$P$28</f>
        <v>4.333333333333333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50</v>
      </c>
      <c r="C26" s="154">
        <f>'[1]21'!$F$5</f>
        <v>1</v>
      </c>
      <c r="D26" s="136">
        <f>'[2]21'!$P$31</f>
        <v>18.333333333333332</v>
      </c>
      <c r="E26" s="271">
        <f>'[2]20'!$P$12</f>
        <v>17.2</v>
      </c>
      <c r="F26" s="269">
        <f>'[2]21'!$P$21</f>
        <v>2.5466666666666664</v>
      </c>
      <c r="G26" s="266">
        <f>'[2]21'!$P$32</f>
        <v>0.13416666666666668</v>
      </c>
      <c r="H26" s="267">
        <f>'[2]21'!$P$10</f>
        <v>8.36</v>
      </c>
      <c r="I26" s="268">
        <f>'[2]21'!$P$30</f>
        <v>8.9316666666666666</v>
      </c>
      <c r="J26" s="267">
        <f>'[2]21'!$P$34</f>
        <v>3.6925000000000003</v>
      </c>
      <c r="K26" s="272">
        <f>'[2]21'!$P$9</f>
        <v>130</v>
      </c>
      <c r="L26" s="272">
        <f>'[2]21'!$P$29</f>
        <v>141.33333333333334</v>
      </c>
      <c r="M26" s="272">
        <f>'[2]21'!$P$7</f>
        <v>100</v>
      </c>
      <c r="N26" s="272">
        <f>'[2]21'!$P$27</f>
        <v>81</v>
      </c>
      <c r="O26" s="272">
        <f>'[2]21'!$P$28</f>
        <v>4.333333333333333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59</v>
      </c>
      <c r="C27" s="154">
        <f>'[1]22'!$F$5</f>
        <v>0.1</v>
      </c>
      <c r="D27" s="136">
        <f>'[2]22'!$P$31</f>
        <v>18.333333333333332</v>
      </c>
      <c r="E27" s="271">
        <f>'[2]22'!$P$12</f>
        <v>20.9</v>
      </c>
      <c r="F27" s="269">
        <f>'[2]22'!$P$21</f>
        <v>2.1516666666666664</v>
      </c>
      <c r="G27" s="266">
        <f>'[2]22'!$P$32</f>
        <v>0.10199999999999998</v>
      </c>
      <c r="H27" s="267">
        <f>'[2]22'!$P$10</f>
        <v>8.3000000000000007</v>
      </c>
      <c r="I27" s="268">
        <f>'[2]22'!$P$30</f>
        <v>8.9166666666666661</v>
      </c>
      <c r="J27" s="267">
        <f>'[2]22'!$P$34</f>
        <v>3.73</v>
      </c>
      <c r="K27" s="272">
        <f>'[2]22'!$P$9</f>
        <v>140</v>
      </c>
      <c r="L27" s="272">
        <f>'[2]22'!$P$29</f>
        <v>135.66666666666666</v>
      </c>
      <c r="M27" s="272">
        <f>'[2]22'!$P$7</f>
        <v>96</v>
      </c>
      <c r="N27" s="272">
        <f>'[2]22'!$P$27</f>
        <v>84</v>
      </c>
      <c r="O27" s="272">
        <f>'[2]22'!$P$28</f>
        <v>5.333333333333333</v>
      </c>
      <c r="P27" s="31"/>
      <c r="Q27" s="32"/>
      <c r="R27" s="32"/>
      <c r="S27" s="32"/>
    </row>
    <row r="28" spans="1:24" ht="14.65" customHeight="1" x14ac:dyDescent="0.2">
      <c r="A28" s="30">
        <v>23</v>
      </c>
      <c r="B28" s="135">
        <f>'[1]23'!$I$5</f>
        <v>70</v>
      </c>
      <c r="C28" s="154">
        <f>'[1]23'!$F$5</f>
        <v>0</v>
      </c>
      <c r="D28" s="136">
        <f>'[2]23'!$P$31</f>
        <v>15.349166666666667</v>
      </c>
      <c r="E28" s="271">
        <f>'[2]23'!$P$12</f>
        <v>8.14</v>
      </c>
      <c r="F28" s="269">
        <f>'[2]23'!$P$21</f>
        <v>1.9216666666666666</v>
      </c>
      <c r="G28" s="266">
        <f>'[2]23'!$P$32</f>
        <v>9.9714285714285714E-2</v>
      </c>
      <c r="H28" s="267">
        <f>'[2]23'!$P$10</f>
        <v>8.33</v>
      </c>
      <c r="I28" s="268">
        <f>'[2]23'!$P$30</f>
        <v>8.8433333333333319</v>
      </c>
      <c r="J28" s="267">
        <f>'[2]23'!$P$34</f>
        <v>3.7891666666666666</v>
      </c>
      <c r="K28" s="272">
        <f>'[2]23'!$P$9</f>
        <v>126</v>
      </c>
      <c r="L28" s="272">
        <f>'[2]23'!$P$29</f>
        <v>152.66666666666666</v>
      </c>
      <c r="M28" s="272">
        <f>'[2]23'!$P$7</f>
        <v>102</v>
      </c>
      <c r="N28" s="272">
        <f>'[2]23'!$P$27</f>
        <v>93.666666666666671</v>
      </c>
      <c r="O28" s="272">
        <f>'[2]23'!$P$28</f>
        <v>5.333333333333333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f>'[1]24'!$I$5</f>
        <v>55</v>
      </c>
      <c r="C29" s="154">
        <f>'[1]24'!$F$5</f>
        <v>0</v>
      </c>
      <c r="D29" s="136">
        <f>'[2]24'!$P$31</f>
        <v>18.333333333333332</v>
      </c>
      <c r="E29" s="271">
        <f>'[2]24'!$P$12</f>
        <v>6.95</v>
      </c>
      <c r="F29" s="269">
        <f>'[2]24'!$P$21</f>
        <v>2.0583333333333336</v>
      </c>
      <c r="G29" s="266">
        <f>'[2]24'!$P$32</f>
        <v>9.5833333333333326E-2</v>
      </c>
      <c r="H29" s="267">
        <f>'[2]24'!$P$10</f>
        <v>8.3699999999999992</v>
      </c>
      <c r="I29" s="268">
        <f>'[2]24'!$P$30</f>
        <v>8.8866666666666667</v>
      </c>
      <c r="J29" s="267">
        <f>'[2]24'!$P$34</f>
        <v>3.7758333333333329</v>
      </c>
      <c r="K29" s="272">
        <f>'[2]24'!$P$9</f>
        <v>140</v>
      </c>
      <c r="L29" s="272">
        <f>'[2]24'!$P$29</f>
        <v>155.66666666666666</v>
      </c>
      <c r="M29" s="272">
        <f>'[2]24'!$P$7</f>
        <v>107</v>
      </c>
      <c r="N29" s="272">
        <f>'[2]24'!$P$27</f>
        <v>96.333333333333329</v>
      </c>
      <c r="O29" s="272">
        <f>'[2]24'!$P$28</f>
        <v>3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f>'[1]25'!$I$5</f>
        <v>58</v>
      </c>
      <c r="C30" s="154">
        <f>'[1]25'!$F$5</f>
        <v>0</v>
      </c>
      <c r="D30" s="136">
        <f>'[2]25'!$P$31</f>
        <v>18.5</v>
      </c>
      <c r="E30" s="271">
        <f>'[2]25'!$P$12</f>
        <v>7.1</v>
      </c>
      <c r="F30" s="269">
        <f>'[2]25'!$P$21</f>
        <v>2.0466666666666664</v>
      </c>
      <c r="G30" s="266">
        <f>'[2]25'!$P$32</f>
        <v>0.1435714285714286</v>
      </c>
      <c r="H30" s="267">
        <f>'[2]25'!$P$10</f>
        <v>8.43</v>
      </c>
      <c r="I30" s="268">
        <f>'[2]25'!$P$30</f>
        <v>8.91</v>
      </c>
      <c r="J30" s="267">
        <f>'[2]25'!$P$34</f>
        <v>3.78</v>
      </c>
      <c r="K30" s="272">
        <f>'[2]25'!$P$9</f>
        <v>138</v>
      </c>
      <c r="L30" s="272">
        <f>'[2]25'!$P$29</f>
        <v>144.66666666666666</v>
      </c>
      <c r="M30" s="272">
        <f>'[2]25'!$P$7</f>
        <v>100</v>
      </c>
      <c r="N30" s="272">
        <f>'[2]25'!$P$27</f>
        <v>90.333333333333329</v>
      </c>
      <c r="O30" s="272">
        <f>'[2]25'!$P$28</f>
        <v>6.666666666666667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f>'[1]26'!$I$5</f>
        <v>72</v>
      </c>
      <c r="C31" s="154">
        <f>'[1]26'!$F$5</f>
        <v>0</v>
      </c>
      <c r="D31" s="136">
        <f>'[2]26'!$P$31</f>
        <v>19</v>
      </c>
      <c r="E31" s="271">
        <f>'[2]26'!$P$12</f>
        <v>8.42</v>
      </c>
      <c r="F31" s="269">
        <f>'[2]26'!$P$21</f>
        <v>2.1550000000000002</v>
      </c>
      <c r="G31" s="266">
        <f>'[2]26'!$P$32</f>
        <v>0.10116666666666667</v>
      </c>
      <c r="H31" s="267">
        <f>'[2]26'!$P$10</f>
        <v>8.41</v>
      </c>
      <c r="I31" s="268">
        <f>'[2]26'!$P$30</f>
        <v>8.8766666666666669</v>
      </c>
      <c r="J31" s="267">
        <f>'[2]26'!$P$34</f>
        <v>3.7091666666666665</v>
      </c>
      <c r="K31" s="272">
        <f>'[2]26'!$P$9</f>
        <v>142</v>
      </c>
      <c r="L31" s="272">
        <f>'[2]26'!$P$29</f>
        <v>151.33333333333334</v>
      </c>
      <c r="M31" s="272">
        <f>'[2]26'!$P$7</f>
        <v>105</v>
      </c>
      <c r="N31" s="272">
        <f>'[2]26'!$P$27</f>
        <v>100.33333333333333</v>
      </c>
      <c r="O31" s="272">
        <f>'[2]26'!$P$28</f>
        <v>4.666666666666667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73</v>
      </c>
      <c r="C32" s="154">
        <f>'[1]27'!$F$5</f>
        <v>0</v>
      </c>
      <c r="D32" s="136">
        <f>'[2]27'!$P$31</f>
        <v>19.333333333333332</v>
      </c>
      <c r="E32" s="271">
        <f>'[2]27'!$P$12</f>
        <v>10.1</v>
      </c>
      <c r="F32" s="269">
        <f>'[2]27'!$P$21</f>
        <v>1.7883333333333333</v>
      </c>
      <c r="G32" s="266">
        <f>'[2]27'!$P$32</f>
        <v>4.8333333333333332E-2</v>
      </c>
      <c r="H32" s="267">
        <f>'[2]27'!$P$10</f>
        <v>8.59</v>
      </c>
      <c r="I32" s="268">
        <f>'[2]27'!$P$30</f>
        <v>8.831666666666667</v>
      </c>
      <c r="J32" s="267">
        <f>'[2]27'!$P$34</f>
        <v>3.669166666666666</v>
      </c>
      <c r="K32" s="272">
        <f>'[2]27'!$P$9</f>
        <v>135</v>
      </c>
      <c r="L32" s="272">
        <f>'[2]27'!$P$29</f>
        <v>152</v>
      </c>
      <c r="M32" s="272">
        <f>'[2]27'!$P$7</f>
        <v>104</v>
      </c>
      <c r="N32" s="272">
        <f>'[2]27'!$P$27</f>
        <v>100</v>
      </c>
      <c r="O32" s="272">
        <f>'[2]27'!$P$28</f>
        <v>5.333333333333333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60</v>
      </c>
      <c r="C33" s="154">
        <f>'[1]28'!$F$5</f>
        <v>0</v>
      </c>
      <c r="D33" s="136">
        <f>'[2]28'!$P$31</f>
        <v>19.333333333333332</v>
      </c>
      <c r="E33" s="271">
        <f>'[2]28'!$P$12</f>
        <v>9.9700000000000006</v>
      </c>
      <c r="F33" s="269">
        <f>'[2]28'!$P$21</f>
        <v>1.7216666666666667</v>
      </c>
      <c r="G33" s="266">
        <f>'[2]28'!$P$32</f>
        <v>0.11183333333333334</v>
      </c>
      <c r="H33" s="267">
        <f>'[2]28'!$P$10</f>
        <v>8.66</v>
      </c>
      <c r="I33" s="268">
        <f>'[2]28'!$P$30</f>
        <v>8.8649999999999984</v>
      </c>
      <c r="J33" s="267">
        <f>'[2]28'!$P$34</f>
        <v>3.7166666666666668</v>
      </c>
      <c r="K33" s="272">
        <f>'[2]28'!$P$9</f>
        <v>145</v>
      </c>
      <c r="L33" s="272">
        <f>'[2]28'!$P$29</f>
        <v>155.33333333333334</v>
      </c>
      <c r="M33" s="272">
        <f>'[2]28'!$P$7</f>
        <v>103</v>
      </c>
      <c r="N33" s="272">
        <f>'[2]28'!$P$27</f>
        <v>94.333333333333329</v>
      </c>
      <c r="O33" s="272">
        <f>'[2]28'!$P$28</f>
        <v>4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60</v>
      </c>
      <c r="C34" s="154">
        <f>'[1]29'!$F$5</f>
        <v>0</v>
      </c>
      <c r="D34" s="136">
        <f>'[2]29'!$P$31</f>
        <v>19.666666666666668</v>
      </c>
      <c r="E34" s="271">
        <f>'[2]29'!$P$12</f>
        <v>7.65</v>
      </c>
      <c r="F34" s="269">
        <f>'[2]29'!$P$21</f>
        <v>1.9149999999999998</v>
      </c>
      <c r="G34" s="266">
        <f>'[2]29'!$P$32</f>
        <v>8.4000000000000005E-2</v>
      </c>
      <c r="H34" s="267">
        <f>'[2]29'!$P$10</f>
        <v>8.7899999999999991</v>
      </c>
      <c r="I34" s="268">
        <f>'[2]29'!$P$30</f>
        <v>8.8950000000000014</v>
      </c>
      <c r="J34" s="267">
        <f>'[2]29'!$P$34</f>
        <v>3.606666666666666</v>
      </c>
      <c r="K34" s="272">
        <f>'[2]29'!$P$9</f>
        <v>137</v>
      </c>
      <c r="L34" s="272">
        <f>'[2]29'!$P$29</f>
        <v>146.33333333333334</v>
      </c>
      <c r="M34" s="272">
        <f>'[2]29'!$P$7</f>
        <v>106</v>
      </c>
      <c r="N34" s="272">
        <f>'[2]29'!$P$27</f>
        <v>91.666666666666671</v>
      </c>
      <c r="O34" s="272">
        <f>'[2]29'!$P$28</f>
        <v>4.666666666666667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>
        <f>'[1]30'!$I$5</f>
        <v>55</v>
      </c>
      <c r="C35" s="154">
        <f>'[1]30'!$F$5</f>
        <v>0.7</v>
      </c>
      <c r="D35" s="136">
        <f>'[2]30'!$P$31</f>
        <v>19</v>
      </c>
      <c r="E35" s="271">
        <f>'[2]30'!$P$12</f>
        <v>7.2</v>
      </c>
      <c r="F35" s="269">
        <f>'[2]30'!$P$21</f>
        <v>2.1366666666666667</v>
      </c>
      <c r="G35" s="266">
        <f>'[2]30'!$P$32</f>
        <v>7.6999999999999999E-2</v>
      </c>
      <c r="H35" s="267">
        <f>'[2]30'!$P$10</f>
        <v>8.61</v>
      </c>
      <c r="I35" s="268">
        <f>'[2]30'!$P$30</f>
        <v>8.7899999999999991</v>
      </c>
      <c r="J35" s="267">
        <f>'[2]30'!$P$34</f>
        <v>3.6516666666666668</v>
      </c>
      <c r="K35" s="272">
        <f>'[2]30'!$P$9</f>
        <v>144</v>
      </c>
      <c r="L35" s="272">
        <f>'[2]30'!$P$29</f>
        <v>150</v>
      </c>
      <c r="M35" s="272">
        <f>'[2]30'!$P$7</f>
        <v>105</v>
      </c>
      <c r="N35" s="272">
        <f>'[2]30'!$P$27</f>
        <v>94.333333333333329</v>
      </c>
      <c r="O35" s="272">
        <f>'[2]30'!$P$28</f>
        <v>4.666666666666667</v>
      </c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>
        <f>'[1]31'!$I$5</f>
        <v>55</v>
      </c>
      <c r="C36" s="154">
        <f>'[1]31'!$F$5</f>
        <v>0</v>
      </c>
      <c r="D36" s="136">
        <f>'[2]31'!$P$31</f>
        <v>18.399999999999999</v>
      </c>
      <c r="E36" s="271">
        <f>'[2]31'!$P$12</f>
        <v>6.93</v>
      </c>
      <c r="F36" s="269">
        <f>'[2]31'!$P$21</f>
        <v>1.9275</v>
      </c>
      <c r="G36" s="266">
        <f>'[2]31'!$P$32</f>
        <v>7.0000000000000007E-2</v>
      </c>
      <c r="H36" s="267">
        <f>'[2]31'!$P$10</f>
        <v>8.57</v>
      </c>
      <c r="I36" s="268">
        <f>'[2]31'!$P$30</f>
        <v>8.782</v>
      </c>
      <c r="J36" s="267">
        <f>'[2]31'!$P$34</f>
        <v>3.688181818181818</v>
      </c>
      <c r="K36" s="272">
        <f>'[2]31'!$P$9</f>
        <v>145</v>
      </c>
      <c r="L36" s="272">
        <f>'[2]31'!$P$29</f>
        <v>152.33333333333334</v>
      </c>
      <c r="M36" s="272">
        <f>'[2]31'!$P$7</f>
        <v>110</v>
      </c>
      <c r="N36" s="272">
        <f>'[2]31'!$P$27</f>
        <v>102.33333333333333</v>
      </c>
      <c r="O36" s="272">
        <f>'[2]31'!$P$28</f>
        <v>6.333333333333333</v>
      </c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10.049999999999999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60.12903225806452</v>
      </c>
      <c r="C38" s="123">
        <f>AVERAGE(C6:C36)</f>
        <v>0.33499999999999996</v>
      </c>
      <c r="D38" s="270">
        <f t="shared" ref="D38:O38" si="0">AVERAGEIF(D6:D36,"&lt;&gt;#DIV/0!")</f>
        <v>17.470403225806447</v>
      </c>
      <c r="E38" s="270">
        <f t="shared" si="0"/>
        <v>8.6541935483870951</v>
      </c>
      <c r="F38" s="270">
        <f t="shared" si="0"/>
        <v>1.9861537634408601</v>
      </c>
      <c r="G38" s="270">
        <f t="shared" si="0"/>
        <v>9.648054275473629E-2</v>
      </c>
      <c r="H38" s="270">
        <f t="shared" si="0"/>
        <v>8.4516129032258061</v>
      </c>
      <c r="I38" s="270">
        <f t="shared" si="0"/>
        <v>8.8268387096774212</v>
      </c>
      <c r="J38" s="270">
        <f t="shared" si="0"/>
        <v>3.7387666177908119</v>
      </c>
      <c r="K38" s="270">
        <f t="shared" si="0"/>
        <v>142.61290322580646</v>
      </c>
      <c r="L38" s="270">
        <f t="shared" si="0"/>
        <v>148.75370967741932</v>
      </c>
      <c r="M38" s="270">
        <f t="shared" si="0"/>
        <v>104.12903225806451</v>
      </c>
      <c r="N38" s="270">
        <f t="shared" si="0"/>
        <v>91.731182795698956</v>
      </c>
      <c r="O38" s="270">
        <f t="shared" si="0"/>
        <v>4.8709677419354831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81</v>
      </c>
      <c r="C39" s="123">
        <f>MAX(C6:C36)</f>
        <v>4.2</v>
      </c>
      <c r="D39" s="34">
        <f>MAX(D6:D36)</f>
        <v>19.666666666666668</v>
      </c>
      <c r="E39" s="123">
        <f>MAX(E6:E36)</f>
        <v>20.9</v>
      </c>
      <c r="F39" s="123">
        <f t="shared" ref="F39:O39" si="1">MAX(F6:F36)</f>
        <v>2.5983333333333332</v>
      </c>
      <c r="G39" s="123">
        <f t="shared" si="1"/>
        <v>0.1435714285714286</v>
      </c>
      <c r="H39" s="123">
        <f t="shared" si="1"/>
        <v>8.7899999999999991</v>
      </c>
      <c r="I39" s="123">
        <f t="shared" si="1"/>
        <v>8.9316666666666666</v>
      </c>
      <c r="J39" s="123">
        <f t="shared" si="1"/>
        <v>4.1549999999999994</v>
      </c>
      <c r="K39" s="34">
        <f t="shared" si="1"/>
        <v>160</v>
      </c>
      <c r="L39" s="34">
        <f t="shared" si="1"/>
        <v>163.33333333333334</v>
      </c>
      <c r="M39" s="34">
        <f t="shared" si="1"/>
        <v>121</v>
      </c>
      <c r="N39" s="34">
        <f t="shared" si="1"/>
        <v>102.33333333333333</v>
      </c>
      <c r="O39" s="130">
        <f t="shared" si="1"/>
        <v>7.333333333333333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45</v>
      </c>
      <c r="C40" s="156">
        <f>MIN(C6:C36)</f>
        <v>0</v>
      </c>
      <c r="D40" s="132">
        <f>MIN(D6:D36)</f>
        <v>14.5</v>
      </c>
      <c r="E40" s="156">
        <f>MIN(E6:E36)</f>
        <v>3.79</v>
      </c>
      <c r="F40" s="156">
        <f t="shared" ref="F40:O40" si="2">MIN(F6:F36)</f>
        <v>1.3535999999999999</v>
      </c>
      <c r="G40" s="156">
        <f t="shared" si="2"/>
        <v>4.8333333333333332E-2</v>
      </c>
      <c r="H40" s="156">
        <f t="shared" si="2"/>
        <v>8.24</v>
      </c>
      <c r="I40" s="156">
        <f t="shared" si="2"/>
        <v>8.7133333333333329</v>
      </c>
      <c r="J40" s="156">
        <f t="shared" si="2"/>
        <v>3.2369166666666662</v>
      </c>
      <c r="K40" s="132">
        <f t="shared" si="2"/>
        <v>126</v>
      </c>
      <c r="L40" s="132">
        <f t="shared" si="2"/>
        <v>99.698333333333338</v>
      </c>
      <c r="M40" s="132">
        <f t="shared" si="2"/>
        <v>92</v>
      </c>
      <c r="N40" s="132">
        <f t="shared" si="2"/>
        <v>81</v>
      </c>
      <c r="O40" s="133">
        <f t="shared" si="2"/>
        <v>0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11" activePane="bottomRight" state="frozen"/>
      <selection pane="topRight" activeCell="B1" sqref="B1"/>
      <selection pane="bottomLeft" activeCell="A6" sqref="A6"/>
      <selection pane="bottomRight" activeCell="G35" sqref="G35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76" t="s">
        <v>87</v>
      </c>
      <c r="C1" s="376"/>
      <c r="D1" s="376"/>
      <c r="E1" s="376"/>
      <c r="F1" s="376"/>
      <c r="G1" s="376"/>
      <c r="H1" s="43"/>
      <c r="I1" s="43"/>
      <c r="J1" s="43"/>
      <c r="K1" s="378" t="s">
        <v>124</v>
      </c>
      <c r="L1" s="378"/>
      <c r="M1" s="378"/>
      <c r="N1" s="43"/>
      <c r="O1" s="379"/>
      <c r="P1" s="380"/>
    </row>
    <row r="2" spans="1:21" ht="0.6" hidden="1" customHeight="1" thickBot="1" x14ac:dyDescent="0.25">
      <c r="A2" s="389" t="s">
        <v>24</v>
      </c>
      <c r="B2" s="392" t="s">
        <v>42</v>
      </c>
      <c r="C2" s="393"/>
      <c r="D2" s="393"/>
      <c r="E2" s="393"/>
      <c r="F2" s="393"/>
      <c r="G2" s="394"/>
      <c r="H2" s="381"/>
      <c r="I2" s="381"/>
      <c r="J2" s="381"/>
      <c r="K2" s="381"/>
      <c r="L2" s="381"/>
      <c r="M2" s="381"/>
      <c r="N2" s="381"/>
      <c r="O2" s="381"/>
      <c r="P2" s="382"/>
      <c r="Q2" s="24"/>
    </row>
    <row r="3" spans="1:21" ht="15" customHeight="1" thickTop="1" thickBot="1" x14ac:dyDescent="0.25">
      <c r="A3" s="390"/>
      <c r="B3" s="395" t="s">
        <v>82</v>
      </c>
      <c r="C3" s="397" t="s">
        <v>83</v>
      </c>
      <c r="D3" s="397" t="s">
        <v>43</v>
      </c>
      <c r="E3" s="397" t="s">
        <v>44</v>
      </c>
      <c r="F3" s="383" t="s">
        <v>103</v>
      </c>
      <c r="G3" s="364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86" t="s">
        <v>92</v>
      </c>
      <c r="N3" s="387"/>
      <c r="O3" s="387"/>
      <c r="P3" s="387"/>
      <c r="Q3" s="388"/>
    </row>
    <row r="4" spans="1:21" ht="27" customHeight="1" x14ac:dyDescent="0.2">
      <c r="A4" s="391"/>
      <c r="B4" s="396"/>
      <c r="C4" s="398"/>
      <c r="D4" s="398"/>
      <c r="E4" s="398"/>
      <c r="F4" s="384"/>
      <c r="G4" s="385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3</v>
      </c>
      <c r="C5" s="37">
        <v>24</v>
      </c>
      <c r="D5" s="37">
        <v>103</v>
      </c>
      <c r="E5" s="273">
        <v>0.3</v>
      </c>
      <c r="F5" s="159">
        <v>104</v>
      </c>
      <c r="G5" s="38">
        <v>1</v>
      </c>
      <c r="H5" s="299">
        <f>'[1]1'!$E$42</f>
        <v>38</v>
      </c>
      <c r="I5" s="300">
        <f>'[1]1'!$B$33*12.92/2</f>
        <v>1602.08</v>
      </c>
      <c r="J5" s="299">
        <f>'[1]1'!$B$42</f>
        <v>260</v>
      </c>
      <c r="K5" s="300">
        <f>'[1]1'!$F$33</f>
        <v>342</v>
      </c>
      <c r="L5" s="301">
        <f>'[1]1'!$H$42</f>
        <v>47</v>
      </c>
      <c r="M5" s="311">
        <f>'[1]1'!$C$34</f>
        <v>36.941523704134305</v>
      </c>
      <c r="N5" s="306">
        <f>'[1]1'!$F$34</f>
        <v>7.8859988931975513</v>
      </c>
      <c r="O5" s="306">
        <f>'[1]1'!$F$43</f>
        <v>0.87622209924417238</v>
      </c>
      <c r="P5" s="306">
        <f>'[1]1'!$C$43</f>
        <v>5.9952038369338112</v>
      </c>
      <c r="Q5" s="309">
        <f>'[1]1'!$H$43</f>
        <v>1.0837483859072659</v>
      </c>
    </row>
    <row r="6" spans="1:21" ht="14.65" customHeight="1" x14ac:dyDescent="0.2">
      <c r="A6" s="35">
        <v>2</v>
      </c>
      <c r="B6" s="36">
        <v>3</v>
      </c>
      <c r="C6" s="37">
        <v>24</v>
      </c>
      <c r="D6" s="37">
        <v>0</v>
      </c>
      <c r="E6" s="273">
        <v>0</v>
      </c>
      <c r="F6" s="159">
        <v>0</v>
      </c>
      <c r="G6" s="38">
        <v>0</v>
      </c>
      <c r="H6" s="299">
        <f>'[1]2'!$E$42</f>
        <v>37</v>
      </c>
      <c r="I6" s="300">
        <f>'[1]2'!$B$33*12.92/2</f>
        <v>1757.12</v>
      </c>
      <c r="J6" s="299">
        <f>'[1]2'!$B$42</f>
        <v>240</v>
      </c>
      <c r="K6" s="300">
        <f>'[1]2'!$F$33</f>
        <v>342</v>
      </c>
      <c r="L6" s="301">
        <f>'[1]2'!$H$42</f>
        <v>37</v>
      </c>
      <c r="M6" s="311">
        <f>'[1]2'!$C$34</f>
        <v>41.310951238991109</v>
      </c>
      <c r="N6" s="306">
        <f>'[1]2'!$F$34</f>
        <v>8.0406263224679932</v>
      </c>
      <c r="O6" s="306">
        <f>'[1]2'!$F$43</f>
        <v>0.86989232143659578</v>
      </c>
      <c r="P6" s="306">
        <f>'[1]2'!$C$43</f>
        <v>5.6425447876968375</v>
      </c>
      <c r="Q6" s="309">
        <f>'[1]2'!$H$43</f>
        <v>0.86989232143659578</v>
      </c>
    </row>
    <row r="7" spans="1:21" ht="14.65" customHeight="1" x14ac:dyDescent="0.2">
      <c r="A7" s="35">
        <v>3</v>
      </c>
      <c r="B7" s="36">
        <v>3</v>
      </c>
      <c r="C7" s="37">
        <v>24</v>
      </c>
      <c r="D7" s="37">
        <v>99</v>
      </c>
      <c r="E7" s="273">
        <v>0.96</v>
      </c>
      <c r="F7" s="159">
        <v>110</v>
      </c>
      <c r="G7" s="38">
        <v>1</v>
      </c>
      <c r="H7" s="299">
        <f>'[1]3'!$E$42</f>
        <v>37</v>
      </c>
      <c r="I7" s="300">
        <f>'[1]3'!$B$33*12.92/2</f>
        <v>1602.08</v>
      </c>
      <c r="J7" s="299">
        <f>'[1]3'!$B$42</f>
        <v>230</v>
      </c>
      <c r="K7" s="300">
        <f>'[1]3'!F$33</f>
        <v>342</v>
      </c>
      <c r="L7" s="301">
        <f>'[1]3'!$H$42</f>
        <v>38</v>
      </c>
      <c r="M7" s="311">
        <f>'[1]3'!$C$34</f>
        <v>38.651091199465974</v>
      </c>
      <c r="N7" s="306">
        <f>'[1]3'!$F$34</f>
        <v>8.2509445160150321</v>
      </c>
      <c r="O7" s="306">
        <f>'[1]3'!$F$43</f>
        <v>0.89264604413028126</v>
      </c>
      <c r="P7" s="306">
        <f>'[1]3'!$C$43</f>
        <v>5.5488808148639102</v>
      </c>
      <c r="Q7" s="309">
        <f>'[1]3'!$H$43</f>
        <v>0.9167716128905592</v>
      </c>
    </row>
    <row r="8" spans="1:21" ht="14.65" customHeight="1" x14ac:dyDescent="0.2">
      <c r="A8" s="35">
        <v>4</v>
      </c>
      <c r="B8" s="36">
        <v>3</v>
      </c>
      <c r="C8" s="37">
        <v>24</v>
      </c>
      <c r="D8" s="37">
        <v>0</v>
      </c>
      <c r="E8" s="273">
        <v>0</v>
      </c>
      <c r="F8" s="159">
        <v>0</v>
      </c>
      <c r="G8" s="38">
        <v>0</v>
      </c>
      <c r="H8" s="299">
        <f>'[1]4'!$E$42</f>
        <v>37</v>
      </c>
      <c r="I8" s="300">
        <f>'[1]4'!$B$33*12.92/2</f>
        <v>1782.96</v>
      </c>
      <c r="J8" s="299">
        <f>'[1]4'!$B$42</f>
        <v>450</v>
      </c>
      <c r="K8" s="300">
        <f>'[1]4'!$F$33</f>
        <v>367.65000000000003</v>
      </c>
      <c r="L8" s="301">
        <f>'[1]4'!$H$42</f>
        <v>37</v>
      </c>
      <c r="M8" s="311">
        <f>'[1]4'!$C$34</f>
        <v>40.876514849309437</v>
      </c>
      <c r="N8" s="306">
        <f>'[1]4'!$F$34</f>
        <v>8.4288209967405976</v>
      </c>
      <c r="O8" s="306">
        <f>'[1]4'!$F$43</f>
        <v>0.848269758953902</v>
      </c>
      <c r="P8" s="306">
        <f>'[1]4'!$C$43</f>
        <v>10.316794365655566</v>
      </c>
      <c r="Q8" s="309">
        <f>'[1]4'!$H$43</f>
        <v>0.848269758953902</v>
      </c>
    </row>
    <row r="9" spans="1:21" ht="14.65" customHeight="1" x14ac:dyDescent="0.2">
      <c r="A9" s="35">
        <v>5</v>
      </c>
      <c r="B9" s="36">
        <v>3</v>
      </c>
      <c r="C9" s="37">
        <v>24</v>
      </c>
      <c r="D9" s="37">
        <v>114</v>
      </c>
      <c r="E9" s="273">
        <v>0.51</v>
      </c>
      <c r="F9" s="159">
        <v>108</v>
      </c>
      <c r="G9" s="38">
        <v>1</v>
      </c>
      <c r="H9" s="299">
        <f>'[1]5'!$E$42</f>
        <v>40</v>
      </c>
      <c r="I9" s="300">
        <f>'[1]5'!$B$33*12.92/2</f>
        <v>1737.74</v>
      </c>
      <c r="J9" s="299">
        <f>'[1]5'!$B$42</f>
        <v>80</v>
      </c>
      <c r="K9" s="300">
        <f>'[1]5'!$F$33</f>
        <v>342</v>
      </c>
      <c r="L9" s="301">
        <f>'[1]5'!$H$42</f>
        <v>31</v>
      </c>
      <c r="M9" s="311">
        <f>'[1]5'!$C$34</f>
        <v>40.61639577229181</v>
      </c>
      <c r="N9" s="306">
        <f>'[1]5'!$F$34</f>
        <v>7.9936051159113548</v>
      </c>
      <c r="O9" s="306">
        <f>'[1]5'!$F$43</f>
        <v>0.9349245749603925</v>
      </c>
      <c r="P9" s="306">
        <f>'[1]5'!$C$43</f>
        <v>1.869849149920785</v>
      </c>
      <c r="Q9" s="309">
        <f>'[1]5'!$H$43</f>
        <v>0.72456654559430411</v>
      </c>
    </row>
    <row r="10" spans="1:21" ht="14.65" customHeight="1" x14ac:dyDescent="0.2">
      <c r="A10" s="35">
        <v>6</v>
      </c>
      <c r="B10" s="36">
        <v>3</v>
      </c>
      <c r="C10" s="37">
        <v>24</v>
      </c>
      <c r="D10" s="37">
        <v>0</v>
      </c>
      <c r="E10" s="273">
        <v>0</v>
      </c>
      <c r="F10" s="159">
        <v>0</v>
      </c>
      <c r="G10" s="38">
        <v>0</v>
      </c>
      <c r="H10" s="299">
        <f>'[1]6'!$E$42</f>
        <v>33</v>
      </c>
      <c r="I10" s="300">
        <f>'[1]6'!$B$33*12.92/2</f>
        <v>1543.94</v>
      </c>
      <c r="J10" s="299">
        <f>'[1]6'!$B$42</f>
        <v>250</v>
      </c>
      <c r="K10" s="300">
        <f>'[1]6'!$F$33</f>
        <v>282.15000000000003</v>
      </c>
      <c r="L10" s="301">
        <f>'[1]6'!$H$42</f>
        <v>51</v>
      </c>
      <c r="M10" s="311">
        <f>'[1]6'!$C$34</f>
        <v>44.608361503552594</v>
      </c>
      <c r="N10" s="306">
        <f>'[1]6'!$F$34</f>
        <v>8.1520325907919755</v>
      </c>
      <c r="O10" s="306">
        <f>'[1]6'!$F$43</f>
        <v>0.95345410418619603</v>
      </c>
      <c r="P10" s="306">
        <f>'[1]6'!$C$43</f>
        <v>7.2231371529257276</v>
      </c>
      <c r="Q10" s="309">
        <f>'[1]6'!$H$43</f>
        <v>1.4735199791968483</v>
      </c>
    </row>
    <row r="11" spans="1:21" ht="14.65" customHeight="1" x14ac:dyDescent="0.2">
      <c r="A11" s="35">
        <v>7</v>
      </c>
      <c r="B11" s="36">
        <v>3</v>
      </c>
      <c r="C11" s="37">
        <v>24</v>
      </c>
      <c r="D11" s="37">
        <v>0</v>
      </c>
      <c r="E11" s="273">
        <v>0</v>
      </c>
      <c r="F11" s="159">
        <v>0</v>
      </c>
      <c r="G11" s="38">
        <v>0</v>
      </c>
      <c r="H11" s="299">
        <f>'[1]7'!$E$42</f>
        <v>47</v>
      </c>
      <c r="I11" s="300">
        <f>'[1]7'!$B$33*12.92/2</f>
        <v>2202.86</v>
      </c>
      <c r="J11" s="299">
        <f>'[1]7'!$B$42</f>
        <v>370</v>
      </c>
      <c r="K11" s="300">
        <f>'[1]7'!$F$33</f>
        <v>410.40000000000003</v>
      </c>
      <c r="L11" s="301">
        <f>'[1]7'!$H$42</f>
        <v>12</v>
      </c>
      <c r="M11" s="311">
        <f>'[1]7'!$C$34</f>
        <v>43.802967576196266</v>
      </c>
      <c r="N11" s="306">
        <f>'[1]7'!$F$34</f>
        <v>8.160635670569599</v>
      </c>
      <c r="O11" s="306">
        <f>'[1]7'!$F$43</f>
        <v>0.93457572250675236</v>
      </c>
      <c r="P11" s="306">
        <f>'[1]7'!$C$43</f>
        <v>7.3572982410106027</v>
      </c>
      <c r="Q11" s="309">
        <f>'[1]7'!$H$43</f>
        <v>0.23861507808683036</v>
      </c>
    </row>
    <row r="12" spans="1:21" ht="14.65" customHeight="1" x14ac:dyDescent="0.2">
      <c r="A12" s="35">
        <v>8</v>
      </c>
      <c r="B12" s="36">
        <v>3</v>
      </c>
      <c r="C12" s="37">
        <v>20</v>
      </c>
      <c r="D12" s="37">
        <v>0</v>
      </c>
      <c r="E12" s="273">
        <v>0</v>
      </c>
      <c r="F12" s="159">
        <v>0</v>
      </c>
      <c r="G12" s="38">
        <v>0</v>
      </c>
      <c r="H12" s="299">
        <f>'[1]8'!$E$42</f>
        <v>27</v>
      </c>
      <c r="I12" s="300">
        <f>'[1]8'!$B$33*12.92/2</f>
        <v>1537.48</v>
      </c>
      <c r="J12" s="299">
        <f>'[1]8'!$B$42</f>
        <v>200</v>
      </c>
      <c r="K12" s="300">
        <f>'[1]8'!$F$33</f>
        <v>282.15000000000003</v>
      </c>
      <c r="L12" s="301">
        <f>'[1]8'!$H$42</f>
        <v>43</v>
      </c>
      <c r="M12" s="311">
        <f>'[1]8'!$C$34</f>
        <v>44.636832906545102</v>
      </c>
      <c r="N12" s="306">
        <f>'[1]8'!$F$34</f>
        <v>8.1915097461961786</v>
      </c>
      <c r="O12" s="306">
        <f>'[1]8'!$F$43</f>
        <v>0.78387653073647634</v>
      </c>
      <c r="P12" s="306">
        <f>'[1]8'!$C$43</f>
        <v>5.8064928202701953</v>
      </c>
      <c r="Q12" s="309">
        <f>'[1]8'!$H$43</f>
        <v>1.248395956358092</v>
      </c>
    </row>
    <row r="13" spans="1:21" ht="14.65" customHeight="1" x14ac:dyDescent="0.2">
      <c r="A13" s="35">
        <v>9</v>
      </c>
      <c r="B13" s="36">
        <v>3</v>
      </c>
      <c r="C13" s="37">
        <v>24</v>
      </c>
      <c r="D13" s="37">
        <v>118</v>
      </c>
      <c r="E13" s="273">
        <v>1.32</v>
      </c>
      <c r="F13" s="159">
        <v>132</v>
      </c>
      <c r="G13" s="38">
        <v>1</v>
      </c>
      <c r="H13" s="299">
        <f>'[1]9'!$E$42</f>
        <v>41</v>
      </c>
      <c r="I13" s="300">
        <f>'[1]9'!$B$33*12.92/2</f>
        <v>1931.54</v>
      </c>
      <c r="J13" s="299">
        <f>'[1]9'!$B$42</f>
        <v>200</v>
      </c>
      <c r="K13" s="300">
        <f>'[1]9'!$F$33</f>
        <v>342</v>
      </c>
      <c r="L13" s="301">
        <f>'[1]9'!$H$42</f>
        <v>29</v>
      </c>
      <c r="M13" s="311">
        <f>'[1]9'!$C$34</f>
        <v>44.282891086751889</v>
      </c>
      <c r="N13" s="306">
        <f>'[1]9'!$F$34</f>
        <v>7.8407637178982288</v>
      </c>
      <c r="O13" s="306">
        <f>'[1]9'!$F$43</f>
        <v>0.93997459775972936</v>
      </c>
      <c r="P13" s="306">
        <f>'[1]9'!$C$43</f>
        <v>4.585241940291362</v>
      </c>
      <c r="Q13" s="309">
        <f>'[1]9'!$H$43</f>
        <v>0.6648600813422475</v>
      </c>
    </row>
    <row r="14" spans="1:21" ht="14.65" customHeight="1" x14ac:dyDescent="0.2">
      <c r="A14" s="35">
        <v>10</v>
      </c>
      <c r="B14" s="36">
        <v>3</v>
      </c>
      <c r="C14" s="37">
        <v>19</v>
      </c>
      <c r="D14" s="37">
        <v>0</v>
      </c>
      <c r="E14" s="273">
        <v>0</v>
      </c>
      <c r="F14" s="159">
        <v>0</v>
      </c>
      <c r="G14" s="38">
        <v>0</v>
      </c>
      <c r="H14" s="299">
        <f>'[1]10'!$E$42</f>
        <v>32</v>
      </c>
      <c r="I14" s="300">
        <f>'[1]10'!$B$33*12.92/2</f>
        <v>1556.86</v>
      </c>
      <c r="J14" s="299">
        <f>'[1]10'!$B$42</f>
        <v>200</v>
      </c>
      <c r="K14" s="300">
        <f>'[1]10'!$F$33</f>
        <v>299.25</v>
      </c>
      <c r="L14" s="301">
        <f>'[1]10'!$H$42</f>
        <v>30</v>
      </c>
      <c r="M14" s="311">
        <f>'[1]10'!$C$34</f>
        <v>45.309189541581823</v>
      </c>
      <c r="N14" s="306">
        <f>'[1]10'!$F$34</f>
        <v>8.709052175737293</v>
      </c>
      <c r="O14" s="306">
        <f>'[1]10'!$F$43</f>
        <v>0.93129379991175743</v>
      </c>
      <c r="P14" s="306">
        <f>'[1]10'!$C$43</f>
        <v>5.8205862494484837</v>
      </c>
      <c r="Q14" s="309">
        <f>'[1]10'!$H$43</f>
        <v>0.87308793741727242</v>
      </c>
    </row>
    <row r="15" spans="1:21" ht="14.65" customHeight="1" x14ac:dyDescent="0.2">
      <c r="A15" s="35">
        <v>11</v>
      </c>
      <c r="B15" s="36">
        <v>4</v>
      </c>
      <c r="C15" s="37">
        <v>21</v>
      </c>
      <c r="D15" s="37">
        <v>106</v>
      </c>
      <c r="E15" s="273">
        <v>5.03</v>
      </c>
      <c r="F15" s="159">
        <v>106</v>
      </c>
      <c r="G15" s="38">
        <v>1</v>
      </c>
      <c r="H15" s="299">
        <f>'[1]11'!$E$42</f>
        <v>47</v>
      </c>
      <c r="I15" s="300">
        <f>'[1]11'!$B$33*12.92/2</f>
        <v>2403.12</v>
      </c>
      <c r="J15" s="299">
        <f>'[1]11'!$B$42</f>
        <v>400</v>
      </c>
      <c r="K15" s="300">
        <f>'[1]11'!$F$33</f>
        <v>470.25000000000006</v>
      </c>
      <c r="L15" s="301">
        <f>'[1]11'!$H$42</f>
        <v>36</v>
      </c>
      <c r="M15" s="311">
        <f>'[1]11'!$C$34</f>
        <v>50.024980015969511</v>
      </c>
      <c r="N15" s="306">
        <f>'[1]11'!$F$34</f>
        <v>9.7890437649845481</v>
      </c>
      <c r="O15" s="306">
        <f>'[1]11'!$F$43</f>
        <v>0.97838395949872148</v>
      </c>
      <c r="P15" s="306">
        <f>'[1]11'!$C$43</f>
        <v>8.3266719957337987</v>
      </c>
      <c r="Q15" s="309">
        <f>'[1]11'!$H$43</f>
        <v>0.74940047961604184</v>
      </c>
    </row>
    <row r="16" spans="1:21" ht="14.65" customHeight="1" x14ac:dyDescent="0.2">
      <c r="A16" s="35">
        <v>12</v>
      </c>
      <c r="B16" s="36">
        <v>4</v>
      </c>
      <c r="C16" s="37">
        <v>24</v>
      </c>
      <c r="D16" s="37">
        <v>116</v>
      </c>
      <c r="E16" s="273">
        <v>0.51</v>
      </c>
      <c r="F16" s="159">
        <v>141</v>
      </c>
      <c r="G16" s="38">
        <v>1</v>
      </c>
      <c r="H16" s="299">
        <f>'[1]12'!$E$42</f>
        <v>50</v>
      </c>
      <c r="I16" s="300">
        <f>'[1]12'!$B$33*12.92/2</f>
        <v>2596.92</v>
      </c>
      <c r="J16" s="299">
        <f>'[1]12'!$B$42</f>
        <v>300</v>
      </c>
      <c r="K16" s="300">
        <f>'[1]12'!$F$33</f>
        <v>470.25000000000006</v>
      </c>
      <c r="L16" s="301">
        <f>'[1]12'!$H$42</f>
        <v>37</v>
      </c>
      <c r="M16" s="311">
        <f>'[1]12'!$C$34</f>
        <v>48.126938943427007</v>
      </c>
      <c r="N16" s="306">
        <f>'[1]12'!$F$34</f>
        <v>8.7148210334344363</v>
      </c>
      <c r="O16" s="306">
        <f>'[1]12'!$F$43</f>
        <v>0.92661573986543688</v>
      </c>
      <c r="P16" s="306">
        <f>'[1]12'!$C$43</f>
        <v>5.5596944391926222</v>
      </c>
      <c r="Q16" s="309">
        <f>'[1]12'!$H$43</f>
        <v>0.68569564750042333</v>
      </c>
    </row>
    <row r="17" spans="1:17" ht="14.65" customHeight="1" x14ac:dyDescent="0.2">
      <c r="A17" s="35">
        <v>13</v>
      </c>
      <c r="B17" s="36">
        <v>4</v>
      </c>
      <c r="C17" s="37">
        <v>20.5</v>
      </c>
      <c r="D17" s="37">
        <v>0</v>
      </c>
      <c r="E17" s="273">
        <v>0</v>
      </c>
      <c r="F17" s="159">
        <v>0</v>
      </c>
      <c r="G17" s="38">
        <v>0</v>
      </c>
      <c r="H17" s="299">
        <f>'[1]13'!$E$42</f>
        <v>35</v>
      </c>
      <c r="I17" s="300">
        <f>'[1]13'!$B$33*12.92/2</f>
        <v>1879.86</v>
      </c>
      <c r="J17" s="299">
        <f>'[1]13'!$B$42</f>
        <v>310</v>
      </c>
      <c r="K17" s="300">
        <f>'[1]13'!$F$33</f>
        <v>282.15000000000003</v>
      </c>
      <c r="L17" s="301">
        <f>'[1]13'!$H$42</f>
        <v>45</v>
      </c>
      <c r="M17" s="311">
        <f>'[1]13'!$C$34</f>
        <v>48.266140834673664</v>
      </c>
      <c r="N17" s="306">
        <f>'[1]13'!$F$34</f>
        <v>7.2443116170901956</v>
      </c>
      <c r="O17" s="306">
        <f>'[1]13'!$F$43</f>
        <v>0.89863869076078973</v>
      </c>
      <c r="P17" s="306">
        <f>'[1]13'!$C$43</f>
        <v>7.9593712610241374</v>
      </c>
      <c r="Q17" s="309">
        <f>'[1]13'!$H$43</f>
        <v>1.1553926024067298</v>
      </c>
    </row>
    <row r="18" spans="1:17" ht="14.65" customHeight="1" x14ac:dyDescent="0.2">
      <c r="A18" s="35">
        <v>14</v>
      </c>
      <c r="B18" s="36">
        <v>3</v>
      </c>
      <c r="C18" s="37">
        <v>24</v>
      </c>
      <c r="D18" s="37">
        <v>95</v>
      </c>
      <c r="E18" s="273">
        <v>0.48</v>
      </c>
      <c r="F18" s="159">
        <v>111</v>
      </c>
      <c r="G18" s="38">
        <v>1</v>
      </c>
      <c r="H18" s="299">
        <f>'[1]14'!$E$42</f>
        <v>35</v>
      </c>
      <c r="I18" s="300">
        <f>'[1]14'!$B$33*12.92/2</f>
        <v>1879.86</v>
      </c>
      <c r="J18" s="299">
        <f>'[1]14'!$B$42</f>
        <v>250</v>
      </c>
      <c r="K18" s="300">
        <f>'[1]14'!$F$33</f>
        <v>342</v>
      </c>
      <c r="L18" s="301">
        <f>'[1]14'!$H$42</f>
        <v>22</v>
      </c>
      <c r="M18" s="311">
        <f>'[1]14'!$C$34</f>
        <v>45.720664847429695</v>
      </c>
      <c r="N18" s="306">
        <f>'[1]14'!$F$34</f>
        <v>8.3178892991078897</v>
      </c>
      <c r="O18" s="306">
        <f>'[1]14'!$F$43</f>
        <v>0.85124598090285408</v>
      </c>
      <c r="P18" s="306">
        <f>'[1]14'!$C$43</f>
        <v>6.0803284350203874</v>
      </c>
      <c r="Q18" s="309">
        <f>'[1]14'!$H$43</f>
        <v>0.53506890228179405</v>
      </c>
    </row>
    <row r="19" spans="1:17" ht="14.65" customHeight="1" x14ac:dyDescent="0.2">
      <c r="A19" s="35">
        <v>15</v>
      </c>
      <c r="B19" s="36">
        <v>4</v>
      </c>
      <c r="C19" s="37">
        <v>24</v>
      </c>
      <c r="D19" s="37">
        <v>104</v>
      </c>
      <c r="E19" s="273">
        <v>0.47</v>
      </c>
      <c r="F19" s="159">
        <v>130</v>
      </c>
      <c r="G19" s="38">
        <v>1</v>
      </c>
      <c r="H19" s="299">
        <f>'[1]15'!$E$42</f>
        <v>34</v>
      </c>
      <c r="I19" s="300">
        <f>'[1]15'!$B$33*12.92/2</f>
        <v>1989.68</v>
      </c>
      <c r="J19" s="299">
        <f>'[1]15'!$B$42</f>
        <v>280</v>
      </c>
      <c r="K19" s="300">
        <f>'[1]15'!$F$33</f>
        <v>367.65000000000003</v>
      </c>
      <c r="L19" s="301">
        <f>'[1]15'!$H$42</f>
        <v>57</v>
      </c>
      <c r="M19" s="311">
        <f>'[1]15'!$C$34</f>
        <v>45.703207548893211</v>
      </c>
      <c r="N19" s="306">
        <f>'[1]15'!$F$34</f>
        <v>8.4449681633984319</v>
      </c>
      <c r="O19" s="306">
        <f>'[1]15'!$F$43</f>
        <v>0.7809844078758239</v>
      </c>
      <c r="P19" s="306">
        <f>'[1]15'!$C$43</f>
        <v>6.4316363001538432</v>
      </c>
      <c r="Q19" s="309">
        <f>'[1]15'!$H$43</f>
        <v>1.3092973896741753</v>
      </c>
    </row>
    <row r="20" spans="1:17" ht="14.65" customHeight="1" x14ac:dyDescent="0.2">
      <c r="A20" s="35">
        <v>16</v>
      </c>
      <c r="B20" s="36">
        <v>4</v>
      </c>
      <c r="C20" s="37">
        <v>24</v>
      </c>
      <c r="D20" s="37">
        <v>99</v>
      </c>
      <c r="E20" s="273">
        <v>0.47</v>
      </c>
      <c r="F20" s="159">
        <v>133</v>
      </c>
      <c r="G20" s="38">
        <v>1</v>
      </c>
      <c r="H20" s="299">
        <f>'[1]16'!$E$42</f>
        <v>41</v>
      </c>
      <c r="I20" s="300">
        <f>'[1]16'!$B$33*12.92/2</f>
        <v>2286.84</v>
      </c>
      <c r="J20" s="299">
        <f>'[1]16'!$B$42</f>
        <v>300</v>
      </c>
      <c r="K20" s="300">
        <f>'[1]16'!$F$33</f>
        <v>427.50000000000006</v>
      </c>
      <c r="L20" s="301">
        <f>'[1]16'!$H$42</f>
        <v>44</v>
      </c>
      <c r="M20" s="311">
        <f>'[1]16'!$C$34</f>
        <v>44.658214796245417</v>
      </c>
      <c r="N20" s="306">
        <f>'[1]16'!$F$34</f>
        <v>8.3483701638046028</v>
      </c>
      <c r="O20" s="306">
        <f>'[1]16'!$F$43</f>
        <v>0.80066240167482738</v>
      </c>
      <c r="P20" s="306">
        <f>'[1]16'!$C$43</f>
        <v>5.858505378108493</v>
      </c>
      <c r="Q20" s="309">
        <f>'[1]16'!$H$43</f>
        <v>0.85924745545591219</v>
      </c>
    </row>
    <row r="21" spans="1:17" ht="14.65" customHeight="1" x14ac:dyDescent="0.2">
      <c r="A21" s="35">
        <v>17</v>
      </c>
      <c r="B21" s="36">
        <v>4</v>
      </c>
      <c r="C21" s="37">
        <v>24</v>
      </c>
      <c r="D21" s="37">
        <v>120</v>
      </c>
      <c r="E21" s="273">
        <v>0.96</v>
      </c>
      <c r="F21" s="159">
        <v>117</v>
      </c>
      <c r="G21" s="38">
        <v>1</v>
      </c>
      <c r="H21" s="299">
        <f>'[1]17'!$E$42</f>
        <v>39</v>
      </c>
      <c r="I21" s="300">
        <f>'[1]17'!$B$33*12.92/2</f>
        <v>2267.46</v>
      </c>
      <c r="J21" s="299">
        <f>'[1]17'!$B$42</f>
        <v>280</v>
      </c>
      <c r="K21" s="300">
        <f>'[1]17'!$F$33</f>
        <v>427.50000000000006</v>
      </c>
      <c r="L21" s="301">
        <f>'[1]17'!$H$42</f>
        <v>33</v>
      </c>
      <c r="M21" s="311">
        <f>'[1]17'!$C$34</f>
        <v>45.312949640287769</v>
      </c>
      <c r="N21" s="306">
        <f>'[1]17'!$F$34</f>
        <v>8.5431654676259008</v>
      </c>
      <c r="O21" s="306">
        <f>'[1]17'!$F$43</f>
        <v>0.77937649880095927</v>
      </c>
      <c r="P21" s="306">
        <f>'[1]17'!$C$43</f>
        <v>5.5955235811350912</v>
      </c>
      <c r="Q21" s="309">
        <f>'[1]17'!$H$43</f>
        <v>0.65947242206235013</v>
      </c>
    </row>
    <row r="22" spans="1:17" ht="14.65" customHeight="1" x14ac:dyDescent="0.2">
      <c r="A22" s="35">
        <v>18</v>
      </c>
      <c r="B22" s="36">
        <v>4</v>
      </c>
      <c r="C22" s="37">
        <v>24</v>
      </c>
      <c r="D22" s="37">
        <v>119</v>
      </c>
      <c r="E22" s="273">
        <v>0.77</v>
      </c>
      <c r="F22" s="159">
        <v>110</v>
      </c>
      <c r="G22" s="38">
        <v>1</v>
      </c>
      <c r="H22" s="299">
        <f>'[1]18'!$E$42</f>
        <v>27</v>
      </c>
      <c r="I22" s="300">
        <f>'[1]18'!$B$33*12.92/2</f>
        <v>1640.84</v>
      </c>
      <c r="J22" s="299">
        <f>'[1]18'!$B$42</f>
        <v>200</v>
      </c>
      <c r="K22" s="300">
        <f>'[1]18'!$F$33</f>
        <v>239.40000000000003</v>
      </c>
      <c r="L22" s="301">
        <f>'[1]18'!$H$42</f>
        <v>37</v>
      </c>
      <c r="M22" s="311">
        <f>'[1]18'!$C$34</f>
        <v>46.401746527328747</v>
      </c>
      <c r="N22" s="306">
        <f>'[1]18'!$F$34</f>
        <v>6.7700556535935892</v>
      </c>
      <c r="O22" s="306">
        <f>'[1]18'!$F$43</f>
        <v>0.76354011130754751</v>
      </c>
      <c r="P22" s="306">
        <f>'[1]18'!$C$43</f>
        <v>5.6558526763522039</v>
      </c>
      <c r="Q22" s="309">
        <f>'[1]18'!$H$43</f>
        <v>1.0463327451251578</v>
      </c>
    </row>
    <row r="23" spans="1:17" ht="14.65" customHeight="1" x14ac:dyDescent="0.2">
      <c r="A23" s="35">
        <v>19</v>
      </c>
      <c r="B23" s="36">
        <v>4</v>
      </c>
      <c r="C23" s="37">
        <v>24</v>
      </c>
      <c r="D23" s="37">
        <v>37</v>
      </c>
      <c r="E23" s="273">
        <v>0.51</v>
      </c>
      <c r="F23" s="159">
        <v>112</v>
      </c>
      <c r="G23" s="38">
        <v>1</v>
      </c>
      <c r="H23" s="299">
        <f>'[1]19'!$E$42</f>
        <v>37</v>
      </c>
      <c r="I23" s="300">
        <f>'[1]19'!$B$33*12.92/2</f>
        <v>2189.94</v>
      </c>
      <c r="J23" s="299">
        <f>'[1]19'!$B$42</f>
        <v>300</v>
      </c>
      <c r="K23" s="300">
        <f>'[1]19'!$F$33</f>
        <v>384.75000000000006</v>
      </c>
      <c r="L23" s="301">
        <f>'[1]19'!$H$42</f>
        <v>26</v>
      </c>
      <c r="M23" s="311">
        <f>'[1]19'!$C$34</f>
        <v>44.581109306107912</v>
      </c>
      <c r="N23" s="306">
        <f>'[1]19'!$F$34</f>
        <v>7.8324437224421777</v>
      </c>
      <c r="O23" s="306">
        <f>'[1]19'!$F$43</f>
        <v>0.75321745998794154</v>
      </c>
      <c r="P23" s="306">
        <f>'[1]19'!$C$43</f>
        <v>6.1071685944968239</v>
      </c>
      <c r="Q23" s="309">
        <f>'[1]19'!$H$43</f>
        <v>0.52928794485639141</v>
      </c>
    </row>
    <row r="24" spans="1:17" ht="14.65" customHeight="1" x14ac:dyDescent="0.2">
      <c r="A24" s="35">
        <v>20</v>
      </c>
      <c r="B24" s="36">
        <v>4</v>
      </c>
      <c r="C24" s="37">
        <v>24</v>
      </c>
      <c r="D24" s="37">
        <v>106</v>
      </c>
      <c r="E24" s="273">
        <v>2.73</v>
      </c>
      <c r="F24" s="159">
        <v>136</v>
      </c>
      <c r="G24" s="38">
        <v>1</v>
      </c>
      <c r="H24" s="299">
        <f>'[1]20'!$E$42</f>
        <v>33</v>
      </c>
      <c r="I24" s="300">
        <f>'[1]20'!$B$33*12.92/2</f>
        <v>2015.52</v>
      </c>
      <c r="J24" s="299">
        <f>'[1]20'!$B$42</f>
        <v>290</v>
      </c>
      <c r="K24" s="300">
        <f>'[1]20'!$F$33</f>
        <v>367.65000000000003</v>
      </c>
      <c r="L24" s="301">
        <f>'[1]20'!$H$42</f>
        <v>45</v>
      </c>
      <c r="M24" s="311">
        <f>'[1]20'!$C$34</f>
        <v>45.597936744918627</v>
      </c>
      <c r="N24" s="306">
        <f>'[1]20'!$F$34</f>
        <v>8.3174969458349892</v>
      </c>
      <c r="O24" s="306">
        <f>'[1]20'!$F$43</f>
        <v>0.74657255327772232</v>
      </c>
      <c r="P24" s="306">
        <f>'[1]20'!$C$43</f>
        <v>6.5607891045618016</v>
      </c>
      <c r="Q24" s="309">
        <f>'[1]20'!$H$43</f>
        <v>1.0180534817423486</v>
      </c>
    </row>
    <row r="25" spans="1:17" ht="14.65" customHeight="1" x14ac:dyDescent="0.2">
      <c r="A25" s="35">
        <v>21</v>
      </c>
      <c r="B25" s="36">
        <v>3</v>
      </c>
      <c r="C25" s="37">
        <v>24</v>
      </c>
      <c r="D25" s="37">
        <v>118</v>
      </c>
      <c r="E25" s="273">
        <v>0.5</v>
      </c>
      <c r="F25" s="159">
        <v>310</v>
      </c>
      <c r="G25" s="38">
        <v>2</v>
      </c>
      <c r="H25" s="299">
        <f>'[1]21'!$E$42</f>
        <v>37</v>
      </c>
      <c r="I25" s="300">
        <f>'[1]21'!$B$33*12.92/2</f>
        <v>1938</v>
      </c>
      <c r="J25" s="299">
        <f>'[1]21'!$B$42</f>
        <v>300</v>
      </c>
      <c r="K25" s="300">
        <f>'[1]21'!$F$33</f>
        <v>367.65000000000003</v>
      </c>
      <c r="L25" s="301">
        <f>'[1]21'!$H$42</f>
        <v>28</v>
      </c>
      <c r="M25" s="311">
        <f>'[1]21'!$C$34</f>
        <v>45.833155960441381</v>
      </c>
      <c r="N25" s="306">
        <f>'[1]21'!$F$34</f>
        <v>8.6948192924954988</v>
      </c>
      <c r="O25" s="306">
        <f>'[1]21'!$F$43</f>
        <v>0.87503961327984059</v>
      </c>
      <c r="P25" s="306">
        <f>'[1]21'!$C$43</f>
        <v>7.0949157833500598</v>
      </c>
      <c r="Q25" s="309">
        <f>'[1]21'!$H$43</f>
        <v>0.66219213977933888</v>
      </c>
    </row>
    <row r="26" spans="1:17" ht="14.65" customHeight="1" x14ac:dyDescent="0.2">
      <c r="A26" s="35">
        <v>22</v>
      </c>
      <c r="B26" s="36">
        <v>3</v>
      </c>
      <c r="C26" s="37">
        <v>24</v>
      </c>
      <c r="D26" s="37">
        <v>0</v>
      </c>
      <c r="E26" s="273">
        <v>0</v>
      </c>
      <c r="F26" s="159">
        <v>0</v>
      </c>
      <c r="G26" s="38">
        <v>0</v>
      </c>
      <c r="H26" s="299">
        <f>'[1]22'!$E$42</f>
        <v>37</v>
      </c>
      <c r="I26" s="300">
        <f>'[1]22'!$B$33*12.92/2</f>
        <v>1905.7</v>
      </c>
      <c r="J26" s="299">
        <f>'[1]22'!$B$42</f>
        <v>250</v>
      </c>
      <c r="K26" s="300">
        <f>'[1]22'!$F$33</f>
        <v>367.65000000000003</v>
      </c>
      <c r="L26" s="301">
        <f>'[1]22'!$H$42</f>
        <v>36</v>
      </c>
      <c r="M26" s="311">
        <f>'[1]22'!$C$34</f>
        <v>45.247762186297095</v>
      </c>
      <c r="N26" s="306">
        <f>'[1]22'!$F$34</f>
        <v>8.7292542203873271</v>
      </c>
      <c r="O26" s="306">
        <f>'[1]22'!$F$43</f>
        <v>0.87850511669884679</v>
      </c>
      <c r="P26" s="306">
        <f>'[1]22'!$C$43</f>
        <v>5.9358453831003164</v>
      </c>
      <c r="Q26" s="309">
        <f>'[1]22'!$H$43</f>
        <v>0.85476173516644549</v>
      </c>
    </row>
    <row r="27" spans="1:17" ht="14.65" customHeight="1" x14ac:dyDescent="0.2">
      <c r="A27" s="35">
        <v>23</v>
      </c>
      <c r="B27" s="36">
        <v>4</v>
      </c>
      <c r="C27" s="37">
        <v>24</v>
      </c>
      <c r="D27" s="37">
        <v>95</v>
      </c>
      <c r="E27" s="273">
        <v>0.47</v>
      </c>
      <c r="F27" s="159">
        <v>119</v>
      </c>
      <c r="G27" s="38">
        <v>1</v>
      </c>
      <c r="H27" s="299">
        <f>'[1]23'!$E$42</f>
        <v>36</v>
      </c>
      <c r="I27" s="300">
        <f>'[1]23'!$B$33*12.92/2</f>
        <v>1970.3</v>
      </c>
      <c r="J27" s="299">
        <f>'[1]23'!$B$42</f>
        <v>280</v>
      </c>
      <c r="K27" s="300">
        <f>'[1]23'!$F$33</f>
        <v>324.90000000000003</v>
      </c>
      <c r="L27" s="301">
        <f>'[1]23'!$H$42</f>
        <v>53</v>
      </c>
      <c r="M27" s="311">
        <f>'[1]23'!$C$34</f>
        <v>46.689130908699681</v>
      </c>
      <c r="N27" s="306">
        <f>'[1]23'!$F$34</f>
        <v>7.6989791565936798</v>
      </c>
      <c r="O27" s="306">
        <f>'[1]23'!$F$43</f>
        <v>0.85307248272506142</v>
      </c>
      <c r="P27" s="306">
        <f>'[1]23'!$C$43</f>
        <v>6.6350081989726997</v>
      </c>
      <c r="Q27" s="309">
        <f>'[1]23'!$H$43</f>
        <v>1.2559122662341182</v>
      </c>
    </row>
    <row r="28" spans="1:17" ht="14.65" customHeight="1" x14ac:dyDescent="0.2">
      <c r="A28" s="35">
        <v>24</v>
      </c>
      <c r="B28" s="36">
        <v>4</v>
      </c>
      <c r="C28" s="37">
        <v>24</v>
      </c>
      <c r="D28" s="37">
        <v>96</v>
      </c>
      <c r="E28" s="273">
        <v>0.92</v>
      </c>
      <c r="F28" s="159">
        <v>169</v>
      </c>
      <c r="G28" s="38">
        <v>1</v>
      </c>
      <c r="H28" s="299">
        <f>'[1]24'!$E$42</f>
        <v>35</v>
      </c>
      <c r="I28" s="300">
        <f>'[1]24'!$B$33*12.92/2</f>
        <v>2099.5</v>
      </c>
      <c r="J28" s="299">
        <f>'[1]24'!$B$42</f>
        <v>280</v>
      </c>
      <c r="K28" s="300">
        <f>'[1]24'!$F$33</f>
        <v>367.65000000000003</v>
      </c>
      <c r="L28" s="301">
        <f>'[1]24'!$H$42</f>
        <v>42</v>
      </c>
      <c r="M28" s="311">
        <f>'[1]24'!$C$34</f>
        <v>50.651631612240472</v>
      </c>
      <c r="N28" s="306">
        <f>'[1]24'!$F$34</f>
        <v>8.869765354722654</v>
      </c>
      <c r="O28" s="306">
        <f>'[1]24'!$F$43</f>
        <v>0.84439490661034355</v>
      </c>
      <c r="P28" s="306">
        <f>'[1]24'!$C$43</f>
        <v>6.7551592528827484</v>
      </c>
      <c r="Q28" s="309">
        <f>'[1]24'!$H$43</f>
        <v>1.0132738879324124</v>
      </c>
    </row>
    <row r="29" spans="1:17" ht="14.65" customHeight="1" x14ac:dyDescent="0.2">
      <c r="A29" s="35">
        <v>25</v>
      </c>
      <c r="B29" s="36">
        <v>3</v>
      </c>
      <c r="C29" s="37">
        <v>24</v>
      </c>
      <c r="D29" s="37">
        <v>95</v>
      </c>
      <c r="E29" s="273">
        <v>1.41</v>
      </c>
      <c r="F29" s="159">
        <v>81</v>
      </c>
      <c r="G29" s="38">
        <v>1</v>
      </c>
      <c r="H29" s="299">
        <f>'[1]25'!$E$42</f>
        <v>35</v>
      </c>
      <c r="I29" s="300">
        <f>'[1]25'!$B$33*12.92/2</f>
        <v>2112.42</v>
      </c>
      <c r="J29" s="299">
        <f>'[1]25'!$B$42</f>
        <v>260</v>
      </c>
      <c r="K29" s="300">
        <f>'[1]25'!$F$33</f>
        <v>342</v>
      </c>
      <c r="L29" s="301">
        <f>'[1]25'!$H$42</f>
        <v>38</v>
      </c>
      <c r="M29" s="311">
        <f>'[1]25'!$C$34</f>
        <v>51.272827891508761</v>
      </c>
      <c r="N29" s="306">
        <f>'[1]25'!$F$34</f>
        <v>8.3010514665151796</v>
      </c>
      <c r="O29" s="306">
        <f>'[1]25'!$F$43</f>
        <v>0.84952281090067627</v>
      </c>
      <c r="P29" s="306">
        <f>'[1]25'!$C$43</f>
        <v>6.3107408809764527</v>
      </c>
      <c r="Q29" s="309">
        <f>'[1]25'!$H$43</f>
        <v>0.92233905183501996</v>
      </c>
    </row>
    <row r="30" spans="1:17" ht="14.65" customHeight="1" x14ac:dyDescent="0.2">
      <c r="A30" s="35">
        <v>26</v>
      </c>
      <c r="B30" s="36">
        <v>4</v>
      </c>
      <c r="C30" s="37">
        <v>24</v>
      </c>
      <c r="D30" s="37">
        <v>0</v>
      </c>
      <c r="E30" s="273">
        <v>0</v>
      </c>
      <c r="F30" s="159">
        <v>0</v>
      </c>
      <c r="G30" s="38">
        <v>0</v>
      </c>
      <c r="H30" s="299">
        <f>'[1]26'!$E$42</f>
        <v>42</v>
      </c>
      <c r="I30" s="300">
        <f>'[1]26'!$B$33*12.92/2</f>
        <v>2428.96</v>
      </c>
      <c r="J30" s="299">
        <f>'[1]26'!$B$42</f>
        <v>300</v>
      </c>
      <c r="K30" s="300">
        <f>'[1]26'!$F$33</f>
        <v>453.15000000000003</v>
      </c>
      <c r="L30" s="301">
        <f>'[1]26'!$H$42</f>
        <v>26</v>
      </c>
      <c r="M30" s="311">
        <f>'[1]26'!$C$34</f>
        <v>49.279561122676682</v>
      </c>
      <c r="N30" s="306">
        <f>'[1]26'!$F$34</f>
        <v>9.1936603001864743</v>
      </c>
      <c r="O30" s="306">
        <f>'[1]26'!$F$43</f>
        <v>0.85211019002059329</v>
      </c>
      <c r="P30" s="306">
        <f>'[1]26'!$C$43</f>
        <v>6.0865013572899533</v>
      </c>
      <c r="Q30" s="309">
        <f>'[1]26'!$H$43</f>
        <v>0.52749678429846258</v>
      </c>
    </row>
    <row r="31" spans="1:17" ht="14.65" customHeight="1" x14ac:dyDescent="0.2">
      <c r="A31" s="35">
        <v>27</v>
      </c>
      <c r="B31" s="36">
        <v>4</v>
      </c>
      <c r="C31" s="37">
        <v>24</v>
      </c>
      <c r="D31" s="37">
        <v>93</v>
      </c>
      <c r="E31" s="273">
        <v>1.48</v>
      </c>
      <c r="F31" s="159">
        <v>142</v>
      </c>
      <c r="G31" s="38">
        <v>1</v>
      </c>
      <c r="H31" s="299">
        <f>'[1]27'!$E$42</f>
        <v>39</v>
      </c>
      <c r="I31" s="300">
        <f>'[1]27'!$B$33*12.92/2</f>
        <v>2319.14</v>
      </c>
      <c r="J31" s="299">
        <f>'[1]27'!$B$42</f>
        <v>380</v>
      </c>
      <c r="K31" s="300">
        <f>'[1]27'!$F$33</f>
        <v>367.65000000000003</v>
      </c>
      <c r="L31" s="301">
        <f>'[1]27'!$H$42</f>
        <v>46</v>
      </c>
      <c r="M31" s="311">
        <f>'[1]27'!$C$34</f>
        <v>51.305228879643451</v>
      </c>
      <c r="N31" s="306">
        <f>'[1]27'!$F$34</f>
        <v>8.1333457219490501</v>
      </c>
      <c r="O31" s="306">
        <f>'[1]27'!$F$43</f>
        <v>0.8627784119570594</v>
      </c>
      <c r="P31" s="306">
        <f>'[1]27'!$C$43</f>
        <v>8.4065588857354516</v>
      </c>
      <c r="Q31" s="309">
        <f>'[1]27'!$H$43</f>
        <v>1.0176360756416598</v>
      </c>
    </row>
    <row r="32" spans="1:17" ht="14.65" customHeight="1" x14ac:dyDescent="0.2">
      <c r="A32" s="35">
        <v>28</v>
      </c>
      <c r="B32" s="36">
        <v>3</v>
      </c>
      <c r="C32" s="37">
        <v>24</v>
      </c>
      <c r="D32" s="37">
        <v>111</v>
      </c>
      <c r="E32" s="273">
        <v>0.48</v>
      </c>
      <c r="F32" s="159">
        <v>130</v>
      </c>
      <c r="G32" s="38">
        <v>1</v>
      </c>
      <c r="H32" s="299">
        <f>'[1]28'!$E$42</f>
        <v>34</v>
      </c>
      <c r="I32" s="300">
        <f>'[1]28'!$B$33*12.92/2</f>
        <v>2532.3200000000002</v>
      </c>
      <c r="J32" s="299">
        <f>'[1]28'!$B$42</f>
        <v>140</v>
      </c>
      <c r="K32" s="300">
        <f>'[1]28'!$F$33</f>
        <v>342</v>
      </c>
      <c r="L32" s="301">
        <f>'[1]28'!$H$42</f>
        <v>26</v>
      </c>
      <c r="M32" s="311">
        <f>'[1]28'!$C$34</f>
        <v>60.364908868148099</v>
      </c>
      <c r="N32" s="306">
        <f>'[1]28'!$F$34</f>
        <v>8.1525237066826648</v>
      </c>
      <c r="O32" s="306">
        <f>'[1]28'!$F$43</f>
        <v>0.81048481294506036</v>
      </c>
      <c r="P32" s="306">
        <f>'[1]28'!$C$43</f>
        <v>3.3372904062443656</v>
      </c>
      <c r="Q32" s="309">
        <f>'[1]28'!$H$43</f>
        <v>0.6197825040168109</v>
      </c>
    </row>
    <row r="33" spans="1:19" ht="14.65" customHeight="1" x14ac:dyDescent="0.2">
      <c r="A33" s="35">
        <v>29</v>
      </c>
      <c r="B33" s="36">
        <v>3</v>
      </c>
      <c r="C33" s="37">
        <v>24</v>
      </c>
      <c r="D33" s="37">
        <v>102</v>
      </c>
      <c r="E33" s="273">
        <v>0</v>
      </c>
      <c r="F33" s="159">
        <v>133</v>
      </c>
      <c r="G33" s="38">
        <v>1</v>
      </c>
      <c r="H33" s="299">
        <f>'[1]29'!$E$42</f>
        <v>37</v>
      </c>
      <c r="I33" s="300">
        <f>'[1]29'!$B$33*12.92/2</f>
        <v>2118.88</v>
      </c>
      <c r="J33" s="299">
        <f>'[1]29'!$B$42</f>
        <v>340</v>
      </c>
      <c r="K33" s="300">
        <f>'[1]29'!$F$33</f>
        <v>367.65000000000003</v>
      </c>
      <c r="L33" s="301">
        <f>'[1]29'!$H$42</f>
        <v>28</v>
      </c>
      <c r="M33" s="311">
        <f>'[1]29'!$C$34</f>
        <v>50.110917183379954</v>
      </c>
      <c r="N33" s="306">
        <f>'[1]29'!$F$34</f>
        <v>8.6948192924892602</v>
      </c>
      <c r="O33" s="306">
        <f>'[1]29'!$F$43</f>
        <v>0.87503961327921276</v>
      </c>
      <c r="P33" s="306">
        <f>'[1]29'!$C$43</f>
        <v>8.0409045544576312</v>
      </c>
      <c r="Q33" s="309">
        <f>'[1]29'!$H$43</f>
        <v>0.66219213977886371</v>
      </c>
    </row>
    <row r="34" spans="1:19" ht="14.65" customHeight="1" x14ac:dyDescent="0.2">
      <c r="A34" s="35">
        <v>30</v>
      </c>
      <c r="B34" s="36">
        <v>4</v>
      </c>
      <c r="C34" s="37">
        <v>24</v>
      </c>
      <c r="D34" s="37">
        <v>96</v>
      </c>
      <c r="E34" s="273">
        <v>0.49</v>
      </c>
      <c r="F34" s="159">
        <v>111</v>
      </c>
      <c r="G34" s="38">
        <v>1</v>
      </c>
      <c r="H34" s="299">
        <f>'[1]30'!$E$42</f>
        <v>45</v>
      </c>
      <c r="I34" s="300">
        <f>'[1]30'!$B$33*12.92/2</f>
        <v>2416.04</v>
      </c>
      <c r="J34" s="299">
        <f>'[1]30'!$B$42</f>
        <v>330</v>
      </c>
      <c r="K34" s="300">
        <f>'[1]30'!$F$33</f>
        <v>427.50000000000006</v>
      </c>
      <c r="L34" s="301">
        <f>'[1]30'!$H$42</f>
        <v>45</v>
      </c>
      <c r="M34" s="311">
        <f>'[1]30'!$C$34</f>
        <v>48.041964438408804</v>
      </c>
      <c r="N34" s="306">
        <f>'[1]30'!$F$34</f>
        <v>8.5006621568433332</v>
      </c>
      <c r="O34" s="306">
        <f>'[1]30'!$F$43</f>
        <v>0.89480654282561389</v>
      </c>
      <c r="P34" s="306">
        <f>'[1]30'!$C$43</f>
        <v>6.5619146473878347</v>
      </c>
      <c r="Q34" s="309">
        <f>'[1]30'!$H$43</f>
        <v>0.89480654282561389</v>
      </c>
    </row>
    <row r="35" spans="1:19" ht="14.65" customHeight="1" thickBot="1" x14ac:dyDescent="0.25">
      <c r="A35" s="168">
        <v>31</v>
      </c>
      <c r="B35" s="162">
        <v>4</v>
      </c>
      <c r="C35" s="163">
        <v>10.5</v>
      </c>
      <c r="D35" s="163">
        <v>0</v>
      </c>
      <c r="E35" s="274">
        <v>0</v>
      </c>
      <c r="F35" s="164">
        <v>0</v>
      </c>
      <c r="G35" s="165">
        <v>0</v>
      </c>
      <c r="H35" s="302">
        <f>'[1]31'!$E$42</f>
        <v>23</v>
      </c>
      <c r="I35" s="303">
        <f>'[1]31'!$B$33*12.92/2</f>
        <v>1485.8</v>
      </c>
      <c r="J35" s="304">
        <f>'[1]31'!$B$42</f>
        <v>170</v>
      </c>
      <c r="K35" s="303">
        <f>'[1]31'!$F$33</f>
        <v>299.25</v>
      </c>
      <c r="L35" s="305">
        <f>'[1]31'!$H$42</f>
        <v>24</v>
      </c>
      <c r="M35" s="312">
        <f>'[1]31'!$C$34</f>
        <v>49.624924016216767</v>
      </c>
      <c r="N35" s="307">
        <f>'[1]31'!$F$34</f>
        <v>9.9947896835730692</v>
      </c>
      <c r="O35" s="307">
        <f>'[1]31'!$F$43</f>
        <v>0.76818767826960943</v>
      </c>
      <c r="P35" s="307">
        <f>'[1]31'!$C$43</f>
        <v>5.6779089263405913</v>
      </c>
      <c r="Q35" s="310">
        <f>'[1]31'!$H$43</f>
        <v>0.80158714254220109</v>
      </c>
    </row>
    <row r="36" spans="1:19" ht="14.65" customHeight="1" thickTop="1" x14ac:dyDescent="0.2">
      <c r="A36" s="169" t="s">
        <v>37</v>
      </c>
      <c r="B36" s="170"/>
      <c r="C36" s="170">
        <f>SUM(C5:C35)</f>
        <v>715</v>
      </c>
      <c r="D36" s="170"/>
      <c r="E36" s="171"/>
      <c r="F36" s="172">
        <f t="shared" ref="F36:K36" si="0">SUM(F5:F35)</f>
        <v>2745</v>
      </c>
      <c r="G36" s="173">
        <f t="shared" si="0"/>
        <v>22</v>
      </c>
      <c r="H36" s="186">
        <f t="shared" si="0"/>
        <v>1147</v>
      </c>
      <c r="I36" s="186">
        <f t="shared" si="0"/>
        <v>61731.759999999995</v>
      </c>
      <c r="J36" s="187">
        <f t="shared" si="0"/>
        <v>8420</v>
      </c>
      <c r="K36" s="187">
        <f t="shared" si="0"/>
        <v>11157.749999999996</v>
      </c>
      <c r="L36" s="187">
        <f>SUM(L5:L34)</f>
        <v>1105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3.4838709677419355</v>
      </c>
      <c r="C37" s="39"/>
      <c r="D37" s="167">
        <f>AVERAGE(D5:D35)</f>
        <v>69.096774193548384</v>
      </c>
      <c r="E37" s="40">
        <f>AVERAGE(E5:E35)</f>
        <v>0.67000000000000015</v>
      </c>
      <c r="F37" s="166">
        <f t="shared" ref="F37" si="1">AVERAGE(F5:F35)</f>
        <v>88.548387096774192</v>
      </c>
      <c r="G37" s="174">
        <f>AVERAGE(G5:G35)</f>
        <v>0.70967741935483875</v>
      </c>
      <c r="H37" s="190">
        <f t="shared" ref="H37:P37" si="2">AVERAGE(H5:H35)</f>
        <v>37</v>
      </c>
      <c r="I37" s="190">
        <f>AVERAGE(I5:I15)</f>
        <v>1787.070909090909</v>
      </c>
      <c r="J37" s="190">
        <f t="shared" si="2"/>
        <v>271.61290322580646</v>
      </c>
      <c r="K37" s="191">
        <f>AVERAGE(K5:K15)</f>
        <v>347.44090909090914</v>
      </c>
      <c r="L37" s="191">
        <f>AVERAGE(L5:L34)</f>
        <v>36.833333333333336</v>
      </c>
      <c r="M37" s="204">
        <f>AVERAGE(M15:M34)</f>
        <v>48.159548912836293</v>
      </c>
      <c r="N37" s="208">
        <f>AVERAGEIF(N5:N35,"&lt;&gt;#VALUE!")</f>
        <v>8.3529105138477675</v>
      </c>
      <c r="O37" s="191">
        <f>AVERAGEIF(O5:O35,"&lt;&gt;#VALUE!")</f>
        <v>0.85833256571905781</v>
      </c>
      <c r="P37" s="192">
        <f t="shared" si="2"/>
        <v>6.2949780452107928</v>
      </c>
      <c r="Q37" s="296">
        <f>AVERAGE(Q5:Q35)</f>
        <v>0.8619663547727805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3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23</v>
      </c>
      <c r="I38" s="40">
        <f>MIN(I5:I15)</f>
        <v>1537.48</v>
      </c>
      <c r="J38" s="40">
        <f t="shared" si="3"/>
        <v>80</v>
      </c>
      <c r="K38" s="40">
        <f>MIN(K5:K15)</f>
        <v>282.15000000000003</v>
      </c>
      <c r="L38" s="40">
        <f>MIN(L5:L34)</f>
        <v>12</v>
      </c>
      <c r="M38" s="205">
        <f>MIN(M15:M34)</f>
        <v>44.581109306107912</v>
      </c>
      <c r="N38" s="290">
        <f t="shared" si="3"/>
        <v>6.7700556535935892</v>
      </c>
      <c r="O38" s="40">
        <f t="shared" si="3"/>
        <v>0.74657255327772232</v>
      </c>
      <c r="P38" s="291">
        <f t="shared" si="3"/>
        <v>1.869849149920785</v>
      </c>
      <c r="Q38" s="297">
        <f t="shared" si="3"/>
        <v>0.23861507808683036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4</v>
      </c>
      <c r="C39" s="41"/>
      <c r="D39" s="176">
        <f>MAX(D5:D35)</f>
        <v>120</v>
      </c>
      <c r="E39" s="175">
        <f>MAX(E5:E35)</f>
        <v>5.03</v>
      </c>
      <c r="F39" s="175">
        <f t="shared" ref="F39:Q39" si="4">MAX(F5:F35)</f>
        <v>310</v>
      </c>
      <c r="G39" s="175">
        <f t="shared" si="4"/>
        <v>2</v>
      </c>
      <c r="H39" s="175">
        <f t="shared" si="4"/>
        <v>50</v>
      </c>
      <c r="I39" s="175">
        <f>MAX(I5:I15)</f>
        <v>2403.12</v>
      </c>
      <c r="J39" s="175">
        <f t="shared" si="4"/>
        <v>450</v>
      </c>
      <c r="K39" s="175">
        <f>MAX(K5:K15)</f>
        <v>470.25000000000006</v>
      </c>
      <c r="L39" s="175">
        <f>MAX(L5:L34)</f>
        <v>57</v>
      </c>
      <c r="M39" s="206">
        <f>MAX(M15:M34)</f>
        <v>60.364908868148099</v>
      </c>
      <c r="N39" s="292">
        <f t="shared" si="4"/>
        <v>9.9947896835730692</v>
      </c>
      <c r="O39" s="175">
        <f t="shared" si="4"/>
        <v>0.97838395949872148</v>
      </c>
      <c r="P39" s="293">
        <f t="shared" si="4"/>
        <v>10.316794365655566</v>
      </c>
      <c r="Q39" s="298">
        <f t="shared" si="4"/>
        <v>1.4735199791968483</v>
      </c>
      <c r="R39" s="294"/>
      <c r="S39" s="294"/>
    </row>
  </sheetData>
  <mergeCells count="13">
    <mergeCell ref="A2:A4"/>
    <mergeCell ref="B2:G2"/>
    <mergeCell ref="B3:B4"/>
    <mergeCell ref="C3:C4"/>
    <mergeCell ref="D3:D4"/>
    <mergeCell ref="E3:E4"/>
    <mergeCell ref="K1:M1"/>
    <mergeCell ref="O1:P1"/>
    <mergeCell ref="H2:P2"/>
    <mergeCell ref="F3:F4"/>
    <mergeCell ref="G3:G4"/>
    <mergeCell ref="M3:Q3"/>
    <mergeCell ref="B1:G1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27" t="s">
        <v>81</v>
      </c>
      <c r="B2" s="427"/>
      <c r="C2" s="226" t="str">
        <f>'Water Quality'!N2</f>
        <v>March/1/2020</v>
      </c>
      <c r="D2" s="426" t="s">
        <v>46</v>
      </c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</row>
    <row r="3" spans="1:37" ht="3" customHeight="1" thickBot="1" x14ac:dyDescent="0.25">
      <c r="A3" s="428" t="s">
        <v>81</v>
      </c>
      <c r="B3" s="428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28"/>
      <c r="L3" s="438"/>
      <c r="M3" s="438"/>
      <c r="N3" s="438"/>
      <c r="O3" s="438"/>
      <c r="P3" s="438"/>
      <c r="Q3" s="439"/>
      <c r="R3" s="59"/>
      <c r="S3" s="59"/>
      <c r="T3" s="428"/>
      <c r="U3" s="439"/>
      <c r="V3" s="423"/>
      <c r="W3" s="424"/>
      <c r="X3" s="424"/>
      <c r="Y3" s="424"/>
      <c r="Z3" s="424"/>
      <c r="AA3" s="424"/>
      <c r="AB3" s="425"/>
      <c r="AC3" s="59"/>
    </row>
    <row r="4" spans="1:37" ht="21.6" customHeight="1" thickBot="1" x14ac:dyDescent="0.25">
      <c r="A4" s="46"/>
      <c r="B4" s="47"/>
      <c r="C4" s="417" t="s">
        <v>94</v>
      </c>
      <c r="D4" s="418"/>
      <c r="E4" s="419"/>
      <c r="F4" s="420" t="s">
        <v>62</v>
      </c>
      <c r="G4" s="421"/>
      <c r="H4" s="422"/>
      <c r="I4" s="429" t="s">
        <v>58</v>
      </c>
      <c r="J4" s="430"/>
      <c r="K4" s="431"/>
      <c r="L4" s="432" t="s">
        <v>59</v>
      </c>
      <c r="M4" s="433"/>
      <c r="N4" s="434"/>
      <c r="O4" s="435" t="s">
        <v>60</v>
      </c>
      <c r="P4" s="436"/>
      <c r="Q4" s="437"/>
      <c r="R4" s="405" t="s">
        <v>64</v>
      </c>
      <c r="S4" s="406"/>
      <c r="T4" s="407"/>
      <c r="U4" s="403" t="s">
        <v>63</v>
      </c>
      <c r="V4" s="404"/>
      <c r="W4" s="404"/>
      <c r="X4" s="408" t="s">
        <v>101</v>
      </c>
      <c r="Y4" s="408"/>
      <c r="Z4" s="409"/>
      <c r="AA4" s="232" t="s">
        <v>104</v>
      </c>
      <c r="AB4" s="401"/>
      <c r="AC4" s="402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5.1999999999970896</v>
      </c>
      <c r="C6" s="228">
        <f>Filter!H5*10.23</f>
        <v>388.74</v>
      </c>
      <c r="D6" s="57">
        <f>IF(ISBLANK(C6),"",(C6*E$43)/$B6)</f>
        <v>7.9990730769275533</v>
      </c>
      <c r="E6" s="58">
        <f>IF(ISBLANK(C6),"",C6*E$43)</f>
        <v>41.595179999999999</v>
      </c>
      <c r="F6" s="244">
        <f>Filter!I5*2</f>
        <v>3204.16</v>
      </c>
      <c r="G6" s="57">
        <f t="shared" ref="G6:V21" si="0">IF(ISBLANK(F6),"",(F6*H$43)/$B6)</f>
        <v>58.22944615387874</v>
      </c>
      <c r="H6" s="58">
        <f t="shared" ref="H6:H34" si="1">IF(ISBLANK(F6),"",F6*H$43)</f>
        <v>302.79311999999999</v>
      </c>
      <c r="I6" s="211">
        <f>Filter!J5</f>
        <v>260</v>
      </c>
      <c r="J6" s="49">
        <f t="shared" ref="J6" si="2">IF(ISBLANK(I6),"",(I6*K$43)/$B6)</f>
        <v>17.975000000010059</v>
      </c>
      <c r="K6" s="50">
        <f t="shared" ref="K6:K34" si="3">IF(ISBLANK(I6),"",I6*K$43)</f>
        <v>93.47</v>
      </c>
      <c r="L6" s="244">
        <f>Filter!K5</f>
        <v>342</v>
      </c>
      <c r="M6" s="49">
        <f t="shared" ref="M6" si="4">IF(ISBLANK(L6),"",(L6*N$43)/$B6)</f>
        <v>48.01153846156533</v>
      </c>
      <c r="N6" s="50">
        <f t="shared" ref="N6:N34" si="5">IF(ISBLANK(L6),"",L6*N$43)</f>
        <v>249.66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47</v>
      </c>
      <c r="Y6" s="212">
        <f t="shared" ref="Y6:Y34" si="12">IF(ISBLANK(X6),"",(X6*Z$43)/$B6)</f>
        <v>18.931057692318287</v>
      </c>
      <c r="Z6" s="230">
        <f t="shared" ref="Z6:Z34" si="13">IF(ISBLANK(X6),"",X6*Z$43)</f>
        <v>98.441500000000005</v>
      </c>
      <c r="AA6" s="238">
        <f>IF(ISBLANK(AB$43),"",(AB$43)*B6)</f>
        <v>171.59999999990396</v>
      </c>
      <c r="AB6" s="262">
        <f>(D6+G6+J6+M6+Y6)</f>
        <v>151.14611538469998</v>
      </c>
      <c r="AC6" s="263">
        <f>E6+H6+K6+N6+Z6+AA6</f>
        <v>957.55979999990393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5.1000000000021828</v>
      </c>
      <c r="C7" s="228">
        <f>Filter!H6*10.23</f>
        <v>378.51</v>
      </c>
      <c r="D7" s="57">
        <f t="shared" ref="D7:D34" si="14">IF(ISBLANK(C7),"",(C7*E$43)/$B7)</f>
        <v>7.9412882352907177</v>
      </c>
      <c r="E7" s="58">
        <f t="shared" ref="E7:E34" si="15">IF(ISBLANK(C7),"",C7*E$43)</f>
        <v>40.500569999999996</v>
      </c>
      <c r="F7" s="244">
        <f>Filter!I6*2</f>
        <v>3514.24</v>
      </c>
      <c r="G7" s="57">
        <f t="shared" si="0"/>
        <v>65.116799999972116</v>
      </c>
      <c r="H7" s="58">
        <f t="shared" si="1"/>
        <v>332.09567999999996</v>
      </c>
      <c r="I7" s="211">
        <f>Filter!J6</f>
        <v>240</v>
      </c>
      <c r="J7" s="49">
        <f t="shared" si="0"/>
        <v>16.917647058816289</v>
      </c>
      <c r="K7" s="50">
        <f t="shared" si="3"/>
        <v>86.28</v>
      </c>
      <c r="L7" s="244">
        <f>Filter!K6</f>
        <v>342</v>
      </c>
      <c r="M7" s="49">
        <f t="shared" si="0"/>
        <v>48.952941176449634</v>
      </c>
      <c r="N7" s="50">
        <f t="shared" si="5"/>
        <v>249.66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37</v>
      </c>
      <c r="Y7" s="212">
        <f t="shared" si="12"/>
        <v>15.195392156856242</v>
      </c>
      <c r="Z7" s="230">
        <f t="shared" si="13"/>
        <v>77.496499999999997</v>
      </c>
      <c r="AA7" s="238">
        <f t="shared" ref="AA7:AA36" si="16">IF(ISBLANK(AB$43),"",(AB$43)*B7)</f>
        <v>168.30000000007203</v>
      </c>
      <c r="AB7" s="262">
        <f t="shared" ref="AB7:AB36" si="17">(D7+G7+J7+M7+Y7)</f>
        <v>154.12406862738499</v>
      </c>
      <c r="AC7" s="263">
        <f t="shared" ref="AC7:AC36" si="18">E7+H7+K7+N7+Z7+AA7</f>
        <v>954.33275000007188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4.9700000000011642</v>
      </c>
      <c r="C8" s="228">
        <f>Filter!H7*10.23</f>
        <v>378.51</v>
      </c>
      <c r="D8" s="57">
        <f t="shared" si="14"/>
        <v>8.1490080482878291</v>
      </c>
      <c r="E8" s="58">
        <f t="shared" si="15"/>
        <v>40.500569999999996</v>
      </c>
      <c r="F8" s="244">
        <f>Filter!I7*2</f>
        <v>3204.16</v>
      </c>
      <c r="G8" s="57">
        <f t="shared" si="0"/>
        <v>60.924169014070237</v>
      </c>
      <c r="H8" s="58">
        <f t="shared" si="1"/>
        <v>302.79311999999999</v>
      </c>
      <c r="I8" s="211">
        <f>Filter!J7</f>
        <v>230</v>
      </c>
      <c r="J8" s="49">
        <f t="shared" si="0"/>
        <v>16.636820925549422</v>
      </c>
      <c r="K8" s="50">
        <f t="shared" si="3"/>
        <v>82.685000000000002</v>
      </c>
      <c r="L8" s="244">
        <f>Filter!K7</f>
        <v>342</v>
      </c>
      <c r="M8" s="49">
        <f t="shared" si="0"/>
        <v>50.233400402402722</v>
      </c>
      <c r="N8" s="50">
        <f t="shared" si="5"/>
        <v>249.66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38</v>
      </c>
      <c r="Y8" s="212">
        <f t="shared" si="12"/>
        <v>16.014285714281964</v>
      </c>
      <c r="Z8" s="230">
        <f t="shared" si="13"/>
        <v>79.591000000000008</v>
      </c>
      <c r="AA8" s="238">
        <f t="shared" si="16"/>
        <v>164.01000000003842</v>
      </c>
      <c r="AB8" s="262">
        <f t="shared" si="17"/>
        <v>151.95768410459218</v>
      </c>
      <c r="AC8" s="263">
        <f t="shared" si="18"/>
        <v>919.23969000003842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5.2299999999995634</v>
      </c>
      <c r="C9" s="228">
        <f>Filter!H8*10.23</f>
        <v>378.51</v>
      </c>
      <c r="D9" s="57">
        <f t="shared" si="14"/>
        <v>7.7438948374767449</v>
      </c>
      <c r="E9" s="58">
        <f t="shared" si="15"/>
        <v>40.500569999999996</v>
      </c>
      <c r="F9" s="244">
        <f>Filter!I8*2</f>
        <v>3565.92</v>
      </c>
      <c r="G9" s="57">
        <f t="shared" si="0"/>
        <v>64.432015296372498</v>
      </c>
      <c r="H9" s="58">
        <f t="shared" si="1"/>
        <v>336.97944000000001</v>
      </c>
      <c r="I9" s="211">
        <f>Filter!J8</f>
        <v>450</v>
      </c>
      <c r="J9" s="49">
        <f t="shared" si="0"/>
        <v>30.932122370939485</v>
      </c>
      <c r="K9" s="50">
        <f t="shared" si="3"/>
        <v>161.77500000000001</v>
      </c>
      <c r="L9" s="244">
        <f>Filter!K8</f>
        <v>367.65000000000003</v>
      </c>
      <c r="M9" s="49">
        <f t="shared" si="0"/>
        <v>51.3163479923561</v>
      </c>
      <c r="N9" s="50">
        <f t="shared" si="5"/>
        <v>268.3845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37</v>
      </c>
      <c r="Y9" s="212">
        <f t="shared" si="12"/>
        <v>14.817686424475424</v>
      </c>
      <c r="Z9" s="230">
        <f t="shared" si="13"/>
        <v>77.496499999999997</v>
      </c>
      <c r="AA9" s="238">
        <f t="shared" si="16"/>
        <v>172.58999999998559</v>
      </c>
      <c r="AB9" s="262">
        <f t="shared" si="17"/>
        <v>169.24206692162025</v>
      </c>
      <c r="AC9" s="263">
        <f t="shared" si="18"/>
        <v>1057.7260099999855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5.1299999999973807</v>
      </c>
      <c r="C10" s="228">
        <f>Filter!H9*10.23</f>
        <v>409.20000000000005</v>
      </c>
      <c r="D10" s="57">
        <f t="shared" si="14"/>
        <v>8.5349707602382772</v>
      </c>
      <c r="E10" s="58">
        <f t="shared" si="15"/>
        <v>43.784400000000005</v>
      </c>
      <c r="F10" s="244">
        <f>Filter!I9*2</f>
        <v>3475.48</v>
      </c>
      <c r="G10" s="57">
        <f t="shared" si="0"/>
        <v>64.022000000032691</v>
      </c>
      <c r="H10" s="58">
        <f t="shared" si="1"/>
        <v>328.43286000000001</v>
      </c>
      <c r="I10" s="211">
        <f>Filter!J9</f>
        <v>80</v>
      </c>
      <c r="J10" s="49">
        <f t="shared" si="0"/>
        <v>5.6062378167669946</v>
      </c>
      <c r="K10" s="50">
        <f t="shared" si="3"/>
        <v>28.759999999999998</v>
      </c>
      <c r="L10" s="244">
        <f>Filter!K9</f>
        <v>342</v>
      </c>
      <c r="M10" s="49">
        <f t="shared" si="0"/>
        <v>48.666666666691512</v>
      </c>
      <c r="N10" s="50">
        <f t="shared" si="5"/>
        <v>249.66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31</v>
      </c>
      <c r="Y10" s="212">
        <f t="shared" si="12"/>
        <v>12.656822612092233</v>
      </c>
      <c r="Z10" s="230">
        <f t="shared" si="13"/>
        <v>64.929500000000004</v>
      </c>
      <c r="AA10" s="238">
        <f t="shared" si="16"/>
        <v>169.28999999991356</v>
      </c>
      <c r="AB10" s="262">
        <f t="shared" si="17"/>
        <v>139.48669785582172</v>
      </c>
      <c r="AC10" s="263">
        <f t="shared" si="18"/>
        <v>884.85675999991349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4.1500000000014552</v>
      </c>
      <c r="C11" s="228">
        <f>Filter!H10*10.23</f>
        <v>337.59000000000003</v>
      </c>
      <c r="D11" s="57">
        <f t="shared" si="14"/>
        <v>8.7041277108403232</v>
      </c>
      <c r="E11" s="58">
        <f t="shared" si="15"/>
        <v>36.122130000000006</v>
      </c>
      <c r="F11" s="244">
        <f>Filter!I10*2</f>
        <v>3087.88</v>
      </c>
      <c r="G11" s="57">
        <f t="shared" si="0"/>
        <v>70.314375903589806</v>
      </c>
      <c r="H11" s="58">
        <f t="shared" si="1"/>
        <v>291.80466000000001</v>
      </c>
      <c r="I11" s="211">
        <f>Filter!J10</f>
        <v>250</v>
      </c>
      <c r="J11" s="49">
        <f t="shared" si="0"/>
        <v>21.656626506016501</v>
      </c>
      <c r="K11" s="50">
        <f t="shared" si="3"/>
        <v>89.875</v>
      </c>
      <c r="L11" s="244">
        <f>Filter!K10</f>
        <v>282.15000000000003</v>
      </c>
      <c r="M11" s="49">
        <f t="shared" si="0"/>
        <v>49.631204819259708</v>
      </c>
      <c r="N11" s="50">
        <f t="shared" si="5"/>
        <v>205.96950000000001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51</v>
      </c>
      <c r="Y11" s="212">
        <f t="shared" si="12"/>
        <v>25.739638554207843</v>
      </c>
      <c r="Z11" s="230">
        <f t="shared" si="13"/>
        <v>106.81950000000001</v>
      </c>
      <c r="AA11" s="238">
        <f t="shared" si="16"/>
        <v>136.95000000004802</v>
      </c>
      <c r="AB11" s="262">
        <f t="shared" si="17"/>
        <v>176.04597349391418</v>
      </c>
      <c r="AC11" s="263">
        <f t="shared" si="18"/>
        <v>867.54079000004799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6.0299999999988358</v>
      </c>
      <c r="C12" s="228">
        <f>Filter!H11*10.23</f>
        <v>480.81</v>
      </c>
      <c r="D12" s="57">
        <f t="shared" si="14"/>
        <v>8.5317860696533874</v>
      </c>
      <c r="E12" s="58">
        <f t="shared" si="15"/>
        <v>51.446669999999997</v>
      </c>
      <c r="F12" s="244">
        <f>Filter!I11*2</f>
        <v>4405.72</v>
      </c>
      <c r="G12" s="57">
        <f t="shared" si="0"/>
        <v>69.044865671655131</v>
      </c>
      <c r="H12" s="58">
        <f t="shared" si="1"/>
        <v>416.34054000000003</v>
      </c>
      <c r="I12" s="211">
        <f>Filter!J11</f>
        <v>370</v>
      </c>
      <c r="J12" s="49">
        <f t="shared" si="0"/>
        <v>22.058872305145218</v>
      </c>
      <c r="K12" s="50">
        <f t="shared" si="3"/>
        <v>133.01499999999999</v>
      </c>
      <c r="L12" s="244">
        <f>Filter!K11</f>
        <v>410.40000000000003</v>
      </c>
      <c r="M12" s="49">
        <f t="shared" si="0"/>
        <v>49.683582089561838</v>
      </c>
      <c r="N12" s="50">
        <f t="shared" si="5"/>
        <v>299.59200000000004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12</v>
      </c>
      <c r="Y12" s="212">
        <f t="shared" si="12"/>
        <v>4.1681592039809043</v>
      </c>
      <c r="Z12" s="230">
        <f t="shared" si="13"/>
        <v>25.134</v>
      </c>
      <c r="AA12" s="238">
        <f t="shared" si="16"/>
        <v>198.98999999996158</v>
      </c>
      <c r="AB12" s="262">
        <f t="shared" si="17"/>
        <v>153.4872653399965</v>
      </c>
      <c r="AC12" s="263">
        <f t="shared" si="18"/>
        <v>1124.5182099999618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4.1300000000010186</v>
      </c>
      <c r="C13" s="228">
        <f>Filter!H12*10.23</f>
        <v>276.21000000000004</v>
      </c>
      <c r="D13" s="57">
        <f t="shared" si="14"/>
        <v>7.1560460048408503</v>
      </c>
      <c r="E13" s="58">
        <f t="shared" si="15"/>
        <v>29.554470000000002</v>
      </c>
      <c r="F13" s="244">
        <f>Filter!I12*2</f>
        <v>3074.96</v>
      </c>
      <c r="G13" s="57">
        <f t="shared" si="0"/>
        <v>70.35925423727079</v>
      </c>
      <c r="H13" s="58">
        <f t="shared" si="1"/>
        <v>290.58372000000003</v>
      </c>
      <c r="I13" s="211">
        <f>Filter!J12</f>
        <v>200</v>
      </c>
      <c r="J13" s="49">
        <f t="shared" si="0"/>
        <v>17.409200968518707</v>
      </c>
      <c r="K13" s="50">
        <f t="shared" si="3"/>
        <v>71.899999999999991</v>
      </c>
      <c r="L13" s="244">
        <f>Filter!K12</f>
        <v>282.15000000000003</v>
      </c>
      <c r="M13" s="49">
        <f t="shared" si="0"/>
        <v>49.871549636791578</v>
      </c>
      <c r="N13" s="50">
        <f t="shared" si="5"/>
        <v>205.96950000000001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43</v>
      </c>
      <c r="Y13" s="212">
        <f t="shared" si="12"/>
        <v>21.807142857137478</v>
      </c>
      <c r="Z13" s="230">
        <f t="shared" si="13"/>
        <v>90.063500000000005</v>
      </c>
      <c r="AA13" s="238">
        <f t="shared" si="16"/>
        <v>136.29000000003361</v>
      </c>
      <c r="AB13" s="262">
        <f t="shared" si="17"/>
        <v>166.6031937045594</v>
      </c>
      <c r="AC13" s="263">
        <f t="shared" si="18"/>
        <v>824.36119000003362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5.2299999999995634</v>
      </c>
      <c r="C14" s="228">
        <f>Filter!H13*10.23</f>
        <v>419.43</v>
      </c>
      <c r="D14" s="57">
        <f t="shared" si="14"/>
        <v>8.5810726577445031</v>
      </c>
      <c r="E14" s="58">
        <f t="shared" si="15"/>
        <v>44.879010000000001</v>
      </c>
      <c r="F14" s="244">
        <f>Filter!I13*2</f>
        <v>3863.08</v>
      </c>
      <c r="G14" s="57">
        <f t="shared" si="0"/>
        <v>69.801349904403537</v>
      </c>
      <c r="H14" s="58">
        <f t="shared" si="1"/>
        <v>365.06106</v>
      </c>
      <c r="I14" s="211">
        <f>Filter!J13</f>
        <v>200</v>
      </c>
      <c r="J14" s="49">
        <f t="shared" si="0"/>
        <v>13.74760994263977</v>
      </c>
      <c r="K14" s="50">
        <f t="shared" si="3"/>
        <v>71.899999999999991</v>
      </c>
      <c r="L14" s="244">
        <f>Filter!K13</f>
        <v>342</v>
      </c>
      <c r="M14" s="49">
        <f t="shared" si="0"/>
        <v>47.736137667308</v>
      </c>
      <c r="N14" s="50">
        <f t="shared" si="5"/>
        <v>249.66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29</v>
      </c>
      <c r="Y14" s="212">
        <f t="shared" si="12"/>
        <v>11.613862332696954</v>
      </c>
      <c r="Z14" s="230">
        <f t="shared" si="13"/>
        <v>60.740499999999997</v>
      </c>
      <c r="AA14" s="238">
        <f t="shared" si="16"/>
        <v>172.58999999998559</v>
      </c>
      <c r="AB14" s="262">
        <f t="shared" si="17"/>
        <v>151.48003250479275</v>
      </c>
      <c r="AC14" s="263">
        <f t="shared" si="18"/>
        <v>964.83056999998553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4.1199999999989814</v>
      </c>
      <c r="C15" s="228">
        <f>Filter!H14*10.23</f>
        <v>327.36</v>
      </c>
      <c r="D15" s="57">
        <f t="shared" si="14"/>
        <v>8.5018252427205496</v>
      </c>
      <c r="E15" s="58">
        <f t="shared" si="15"/>
        <v>35.027520000000003</v>
      </c>
      <c r="F15" s="244">
        <f>Filter!I14*2</f>
        <v>3113.72</v>
      </c>
      <c r="G15" s="57">
        <f t="shared" si="0"/>
        <v>71.419063106813766</v>
      </c>
      <c r="H15" s="58">
        <f t="shared" si="1"/>
        <v>294.24653999999998</v>
      </c>
      <c r="I15" s="211">
        <f>Filter!J14</f>
        <v>200</v>
      </c>
      <c r="J15" s="49">
        <f t="shared" si="0"/>
        <v>17.451456310683923</v>
      </c>
      <c r="K15" s="50">
        <f t="shared" si="3"/>
        <v>71.899999999999991</v>
      </c>
      <c r="L15" s="244">
        <f>Filter!K14</f>
        <v>299.25</v>
      </c>
      <c r="M15" s="49">
        <f t="shared" si="0"/>
        <v>53.022451456323786</v>
      </c>
      <c r="N15" s="50">
        <f t="shared" si="5"/>
        <v>218.45249999999999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30</v>
      </c>
      <c r="Y15" s="212">
        <f t="shared" si="12"/>
        <v>15.25121359223678</v>
      </c>
      <c r="Z15" s="230">
        <f t="shared" si="13"/>
        <v>62.835000000000001</v>
      </c>
      <c r="AA15" s="238">
        <f t="shared" si="16"/>
        <v>135.95999999996639</v>
      </c>
      <c r="AB15" s="262">
        <f t="shared" si="17"/>
        <v>165.64600970877882</v>
      </c>
      <c r="AC15" s="263">
        <f t="shared" si="18"/>
        <v>818.42155999996635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5.7600000000020373</v>
      </c>
      <c r="C16" s="228">
        <f>Filter!H15*10.23</f>
        <v>480.81</v>
      </c>
      <c r="D16" s="57">
        <f t="shared" si="14"/>
        <v>8.9317135416635072</v>
      </c>
      <c r="E16" s="58">
        <f t="shared" si="15"/>
        <v>51.446669999999997</v>
      </c>
      <c r="F16" s="244">
        <f>Filter!I15*2</f>
        <v>4806.24</v>
      </c>
      <c r="G16" s="57">
        <f t="shared" si="0"/>
        <v>78.852374999972113</v>
      </c>
      <c r="H16" s="58">
        <f t="shared" si="1"/>
        <v>454.18968000000001</v>
      </c>
      <c r="I16" s="211">
        <f>Filter!J15</f>
        <v>400</v>
      </c>
      <c r="J16" s="49">
        <f t="shared" si="0"/>
        <v>24.965277777768947</v>
      </c>
      <c r="K16" s="50">
        <f t="shared" si="3"/>
        <v>143.79999999999998</v>
      </c>
      <c r="L16" s="244">
        <f>Filter!K15</f>
        <v>470.25000000000006</v>
      </c>
      <c r="M16" s="49">
        <f t="shared" si="0"/>
        <v>59.597656249978925</v>
      </c>
      <c r="N16" s="50">
        <f t="shared" si="5"/>
        <v>343.28250000000003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36</v>
      </c>
      <c r="Y16" s="212">
        <f t="shared" si="12"/>
        <v>13.09062499999537</v>
      </c>
      <c r="Z16" s="230">
        <f t="shared" si="13"/>
        <v>75.402000000000001</v>
      </c>
      <c r="AA16" s="238">
        <f t="shared" si="16"/>
        <v>190.08000000006723</v>
      </c>
      <c r="AB16" s="262">
        <f t="shared" si="17"/>
        <v>185.4376475693789</v>
      </c>
      <c r="AC16" s="263">
        <f t="shared" si="18"/>
        <v>1258.2008500000672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6.4700000000011642</v>
      </c>
      <c r="C17" s="228">
        <f>Filter!H16*10.23</f>
        <v>511.5</v>
      </c>
      <c r="D17" s="57">
        <f t="shared" si="14"/>
        <v>8.4591190108176431</v>
      </c>
      <c r="E17" s="58">
        <f t="shared" si="15"/>
        <v>54.730499999999999</v>
      </c>
      <c r="F17" s="244">
        <f>Filter!I16*2</f>
        <v>5193.84</v>
      </c>
      <c r="G17" s="57">
        <f t="shared" si="0"/>
        <v>75.860568778966254</v>
      </c>
      <c r="H17" s="58">
        <f t="shared" si="1"/>
        <v>490.81788</v>
      </c>
      <c r="I17" s="211">
        <f>Filter!J16</f>
        <v>300</v>
      </c>
      <c r="J17" s="49">
        <f t="shared" si="0"/>
        <v>16.669242658420494</v>
      </c>
      <c r="K17" s="50">
        <f t="shared" si="3"/>
        <v>107.85</v>
      </c>
      <c r="L17" s="244">
        <f>Filter!K16</f>
        <v>470.25000000000006</v>
      </c>
      <c r="M17" s="49">
        <f t="shared" si="0"/>
        <v>53.057573415755527</v>
      </c>
      <c r="N17" s="50">
        <f t="shared" si="5"/>
        <v>343.28250000000003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37</v>
      </c>
      <c r="Y17" s="212">
        <f t="shared" si="12"/>
        <v>11.977820710971569</v>
      </c>
      <c r="Z17" s="230">
        <f t="shared" si="13"/>
        <v>77.496499999999997</v>
      </c>
      <c r="AA17" s="238">
        <f t="shared" si="16"/>
        <v>213.51000000003842</v>
      </c>
      <c r="AB17" s="262">
        <f t="shared" si="17"/>
        <v>166.02432457493148</v>
      </c>
      <c r="AC17" s="263">
        <f t="shared" si="18"/>
        <v>1287.6873800000385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4.6699999999982538</v>
      </c>
      <c r="C18" s="228">
        <f>Filter!H17*10.23</f>
        <v>358.05</v>
      </c>
      <c r="D18" s="57">
        <f t="shared" si="14"/>
        <v>8.2037152034291907</v>
      </c>
      <c r="E18" s="58">
        <f t="shared" si="15"/>
        <v>38.311349999999997</v>
      </c>
      <c r="F18" s="244">
        <f>Filter!I17*2</f>
        <v>3759.72</v>
      </c>
      <c r="G18" s="57">
        <f t="shared" si="0"/>
        <v>76.079987152062714</v>
      </c>
      <c r="H18" s="58">
        <f t="shared" si="1"/>
        <v>355.29354000000001</v>
      </c>
      <c r="I18" s="211">
        <f>Filter!J17</f>
        <v>310</v>
      </c>
      <c r="J18" s="49">
        <f t="shared" si="0"/>
        <v>23.864025695940398</v>
      </c>
      <c r="K18" s="50">
        <f t="shared" si="3"/>
        <v>111.44499999999999</v>
      </c>
      <c r="L18" s="244">
        <f>Filter!K17</f>
        <v>282.15000000000003</v>
      </c>
      <c r="M18" s="49">
        <f t="shared" si="0"/>
        <v>44.104817987168531</v>
      </c>
      <c r="N18" s="50">
        <f t="shared" si="5"/>
        <v>205.96950000000001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45</v>
      </c>
      <c r="Y18" s="212">
        <f t="shared" si="12"/>
        <v>20.182548179879067</v>
      </c>
      <c r="Z18" s="230">
        <f t="shared" si="13"/>
        <v>94.252499999999998</v>
      </c>
      <c r="AA18" s="238">
        <f t="shared" si="16"/>
        <v>154.10999999994237</v>
      </c>
      <c r="AB18" s="262">
        <f t="shared" si="17"/>
        <v>172.43509421847989</v>
      </c>
      <c r="AC18" s="263">
        <f t="shared" si="18"/>
        <v>959.38188999994236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4.930000000000291</v>
      </c>
      <c r="C19" s="228">
        <f>Filter!H18*10.23</f>
        <v>358.05</v>
      </c>
      <c r="D19" s="57">
        <f t="shared" si="14"/>
        <v>7.7710649087216499</v>
      </c>
      <c r="E19" s="58">
        <f t="shared" si="15"/>
        <v>38.311349999999997</v>
      </c>
      <c r="F19" s="244">
        <f>Filter!I18*2</f>
        <v>3759.72</v>
      </c>
      <c r="G19" s="57">
        <f t="shared" si="0"/>
        <v>72.067655172409545</v>
      </c>
      <c r="H19" s="58">
        <f t="shared" si="1"/>
        <v>355.29354000000001</v>
      </c>
      <c r="I19" s="211">
        <f>Filter!J18</f>
        <v>250</v>
      </c>
      <c r="J19" s="49">
        <f t="shared" si="0"/>
        <v>18.230223123731175</v>
      </c>
      <c r="K19" s="50">
        <f t="shared" si="3"/>
        <v>89.875</v>
      </c>
      <c r="L19" s="244">
        <f>Filter!K18</f>
        <v>342</v>
      </c>
      <c r="M19" s="49">
        <f t="shared" si="0"/>
        <v>50.640973630828654</v>
      </c>
      <c r="N19" s="50">
        <f t="shared" si="5"/>
        <v>249.66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22</v>
      </c>
      <c r="Y19" s="212">
        <f t="shared" si="12"/>
        <v>9.3466531440156757</v>
      </c>
      <c r="Z19" s="230">
        <f t="shared" si="13"/>
        <v>46.079000000000001</v>
      </c>
      <c r="AA19" s="238">
        <f t="shared" si="16"/>
        <v>162.6900000000096</v>
      </c>
      <c r="AB19" s="262">
        <f t="shared" si="17"/>
        <v>158.05656997970672</v>
      </c>
      <c r="AC19" s="263">
        <f t="shared" si="18"/>
        <v>941.90889000000959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5.2200000000011642</v>
      </c>
      <c r="C20" s="228">
        <f>Filter!H19*10.23</f>
        <v>347.82</v>
      </c>
      <c r="D20" s="57">
        <f t="shared" si="14"/>
        <v>7.1296436781593302</v>
      </c>
      <c r="E20" s="58">
        <f t="shared" si="15"/>
        <v>37.216740000000001</v>
      </c>
      <c r="F20" s="244">
        <f>Filter!I19*2</f>
        <v>3979.36</v>
      </c>
      <c r="G20" s="57">
        <f t="shared" si="0"/>
        <v>72.040137931018421</v>
      </c>
      <c r="H20" s="58">
        <f t="shared" si="1"/>
        <v>376.04952000000003</v>
      </c>
      <c r="I20" s="211">
        <f>Filter!J19</f>
        <v>280</v>
      </c>
      <c r="J20" s="49">
        <f t="shared" si="0"/>
        <v>19.283524904210257</v>
      </c>
      <c r="K20" s="50">
        <f t="shared" si="3"/>
        <v>100.66</v>
      </c>
      <c r="L20" s="244">
        <f>Filter!K19</f>
        <v>367.65000000000003</v>
      </c>
      <c r="M20" s="49">
        <f t="shared" si="0"/>
        <v>51.414655172402327</v>
      </c>
      <c r="N20" s="50">
        <f t="shared" si="5"/>
        <v>268.3845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57</v>
      </c>
      <c r="Y20" s="212">
        <f t="shared" si="12"/>
        <v>22.870977011489153</v>
      </c>
      <c r="Z20" s="230">
        <f t="shared" si="13"/>
        <v>119.3865</v>
      </c>
      <c r="AA20" s="238">
        <f t="shared" si="16"/>
        <v>172.26000000003842</v>
      </c>
      <c r="AB20" s="262">
        <f t="shared" si="17"/>
        <v>172.73893869727948</v>
      </c>
      <c r="AC20" s="263">
        <f t="shared" si="18"/>
        <v>1073.9572600000383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6.1399999999994179</v>
      </c>
      <c r="C21" s="228">
        <f>Filter!H20*10.23</f>
        <v>419.43</v>
      </c>
      <c r="D21" s="57">
        <f t="shared" si="14"/>
        <v>7.3092850162873377</v>
      </c>
      <c r="E21" s="58">
        <f t="shared" si="15"/>
        <v>44.879010000000001</v>
      </c>
      <c r="F21" s="244">
        <f>Filter!I20*2</f>
        <v>4573.68</v>
      </c>
      <c r="G21" s="57">
        <f t="shared" si="0"/>
        <v>70.392957654729798</v>
      </c>
      <c r="H21" s="58">
        <f t="shared" si="1"/>
        <v>432.21276</v>
      </c>
      <c r="I21" s="211">
        <f>Filter!J20</f>
        <v>300</v>
      </c>
      <c r="J21" s="49">
        <f t="shared" si="0"/>
        <v>17.565146579806225</v>
      </c>
      <c r="K21" s="50">
        <f t="shared" si="3"/>
        <v>107.85</v>
      </c>
      <c r="L21" s="244">
        <f>Filter!K20</f>
        <v>427.50000000000006</v>
      </c>
      <c r="M21" s="49">
        <f t="shared" si="0"/>
        <v>50.826547231275185</v>
      </c>
      <c r="N21" s="50">
        <f t="shared" si="5"/>
        <v>312.07500000000005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44</v>
      </c>
      <c r="Y21" s="212">
        <f t="shared" si="12"/>
        <v>15.009446254073085</v>
      </c>
      <c r="Z21" s="230">
        <f t="shared" si="13"/>
        <v>92.158000000000001</v>
      </c>
      <c r="AA21" s="238">
        <f t="shared" si="16"/>
        <v>202.61999999998079</v>
      </c>
      <c r="AB21" s="262">
        <f t="shared" si="17"/>
        <v>161.10338273617162</v>
      </c>
      <c r="AC21" s="263">
        <f t="shared" si="18"/>
        <v>1191.7947699999809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6</v>
      </c>
      <c r="C22" s="228">
        <f>Filter!H21*10.23</f>
        <v>398.97</v>
      </c>
      <c r="D22" s="57">
        <f t="shared" si="14"/>
        <v>7.1149650000000007</v>
      </c>
      <c r="E22" s="58">
        <f t="shared" si="15"/>
        <v>42.689790000000002</v>
      </c>
      <c r="F22" s="244">
        <f>Filter!I21*2</f>
        <v>4534.92</v>
      </c>
      <c r="G22" s="57">
        <f t="shared" ref="G22:V34" si="19">IF(ISBLANK(F22),"",(F22*H$43)/$B22)</f>
        <v>71.424989999999994</v>
      </c>
      <c r="H22" s="58">
        <f t="shared" si="1"/>
        <v>428.54993999999999</v>
      </c>
      <c r="I22" s="211">
        <f>Filter!J21</f>
        <v>280</v>
      </c>
      <c r="J22" s="49">
        <f t="shared" si="19"/>
        <v>16.776666666666667</v>
      </c>
      <c r="K22" s="50">
        <f t="shared" si="3"/>
        <v>100.66</v>
      </c>
      <c r="L22" s="244">
        <f>Filter!K21</f>
        <v>427.50000000000006</v>
      </c>
      <c r="M22" s="49">
        <f t="shared" si="19"/>
        <v>52.01250000000001</v>
      </c>
      <c r="N22" s="50">
        <f t="shared" si="5"/>
        <v>312.07500000000005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33</v>
      </c>
      <c r="Y22" s="212">
        <f t="shared" si="12"/>
        <v>11.51975</v>
      </c>
      <c r="Z22" s="230">
        <f t="shared" si="13"/>
        <v>69.118499999999997</v>
      </c>
      <c r="AA22" s="238">
        <f t="shared" si="16"/>
        <v>198</v>
      </c>
      <c r="AB22" s="262">
        <f t="shared" si="17"/>
        <v>158.84887166666667</v>
      </c>
      <c r="AC22" s="263">
        <f t="shared" si="18"/>
        <v>1151.0932299999999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4.2399999999979627</v>
      </c>
      <c r="C23" s="228">
        <f>Filter!H22*10.23</f>
        <v>276.21000000000004</v>
      </c>
      <c r="D23" s="57">
        <f t="shared" si="14"/>
        <v>6.9703938679278776</v>
      </c>
      <c r="E23" s="58">
        <f t="shared" si="15"/>
        <v>29.554470000000002</v>
      </c>
      <c r="F23" s="244">
        <f>Filter!I22*2</f>
        <v>3281.68</v>
      </c>
      <c r="G23" s="57">
        <f t="shared" si="19"/>
        <v>73.141216981167219</v>
      </c>
      <c r="H23" s="58">
        <f t="shared" si="1"/>
        <v>310.11876000000001</v>
      </c>
      <c r="I23" s="211">
        <f>Filter!J22</f>
        <v>200</v>
      </c>
      <c r="J23" s="49">
        <f t="shared" si="19"/>
        <v>16.957547169819467</v>
      </c>
      <c r="K23" s="50">
        <f t="shared" si="3"/>
        <v>71.899999999999991</v>
      </c>
      <c r="L23" s="244">
        <f>Filter!K22</f>
        <v>239.40000000000003</v>
      </c>
      <c r="M23" s="49">
        <f t="shared" si="19"/>
        <v>41.217452830208494</v>
      </c>
      <c r="N23" s="50">
        <f t="shared" si="5"/>
        <v>174.76200000000003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37</v>
      </c>
      <c r="Y23" s="212">
        <f t="shared" si="12"/>
        <v>18.27747641510312</v>
      </c>
      <c r="Z23" s="230">
        <f t="shared" si="13"/>
        <v>77.496499999999997</v>
      </c>
      <c r="AA23" s="238">
        <f t="shared" si="16"/>
        <v>139.91999999993277</v>
      </c>
      <c r="AB23" s="262">
        <f t="shared" si="17"/>
        <v>156.56408726422617</v>
      </c>
      <c r="AC23" s="263">
        <f t="shared" si="18"/>
        <v>803.75172999993276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5.8899999999994179</v>
      </c>
      <c r="C24" s="228">
        <f>Filter!H23*10.23</f>
        <v>378.51</v>
      </c>
      <c r="D24" s="57">
        <f t="shared" si="14"/>
        <v>6.8761578947375206</v>
      </c>
      <c r="E24" s="58">
        <f t="shared" si="15"/>
        <v>40.500569999999996</v>
      </c>
      <c r="F24" s="244">
        <f>Filter!I23*2</f>
        <v>4379.88</v>
      </c>
      <c r="G24" s="57">
        <f t="shared" si="19"/>
        <v>70.271419354845662</v>
      </c>
      <c r="H24" s="58">
        <f t="shared" si="1"/>
        <v>413.89866000000001</v>
      </c>
      <c r="I24" s="211">
        <f>Filter!J23</f>
        <v>300</v>
      </c>
      <c r="J24" s="49">
        <f t="shared" si="19"/>
        <v>18.31069609507821</v>
      </c>
      <c r="K24" s="50">
        <f t="shared" si="3"/>
        <v>107.85</v>
      </c>
      <c r="L24" s="244">
        <f>Filter!K23</f>
        <v>384.75000000000006</v>
      </c>
      <c r="M24" s="49">
        <f t="shared" si="19"/>
        <v>47.685483870972455</v>
      </c>
      <c r="N24" s="50">
        <f t="shared" si="5"/>
        <v>280.86750000000001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26</v>
      </c>
      <c r="Y24" s="212">
        <f t="shared" si="12"/>
        <v>9.2456706281842749</v>
      </c>
      <c r="Z24" s="230">
        <f t="shared" si="13"/>
        <v>54.457000000000001</v>
      </c>
      <c r="AA24" s="238">
        <f t="shared" si="16"/>
        <v>194.36999999998079</v>
      </c>
      <c r="AB24" s="262">
        <f t="shared" si="17"/>
        <v>152.38942784381814</v>
      </c>
      <c r="AC24" s="263">
        <f t="shared" si="18"/>
        <v>1091.9437299999809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5.3000000000029104</v>
      </c>
      <c r="C25" s="228">
        <f>Filter!H24*10.23</f>
        <v>337.59000000000003</v>
      </c>
      <c r="D25" s="57">
        <f t="shared" si="14"/>
        <v>6.8154962264113532</v>
      </c>
      <c r="E25" s="58">
        <f t="shared" si="15"/>
        <v>36.122130000000006</v>
      </c>
      <c r="F25" s="244">
        <f>Filter!I24*2</f>
        <v>4031.04</v>
      </c>
      <c r="G25" s="57">
        <f t="shared" si="19"/>
        <v>71.874203773545446</v>
      </c>
      <c r="H25" s="58">
        <f t="shared" si="1"/>
        <v>380.93328000000002</v>
      </c>
      <c r="I25" s="211">
        <f>Filter!J24</f>
        <v>290</v>
      </c>
      <c r="J25" s="49">
        <f t="shared" si="19"/>
        <v>19.670754716970329</v>
      </c>
      <c r="K25" s="50">
        <f t="shared" si="3"/>
        <v>104.255</v>
      </c>
      <c r="L25" s="244">
        <f>Filter!K24</f>
        <v>367.65000000000003</v>
      </c>
      <c r="M25" s="49">
        <f t="shared" si="19"/>
        <v>50.63858490563257</v>
      </c>
      <c r="N25" s="50">
        <f t="shared" si="5"/>
        <v>268.3845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45</v>
      </c>
      <c r="Y25" s="212">
        <f t="shared" si="12"/>
        <v>17.783490566027972</v>
      </c>
      <c r="Z25" s="230">
        <f t="shared" si="13"/>
        <v>94.252499999999998</v>
      </c>
      <c r="AA25" s="238">
        <f t="shared" si="16"/>
        <v>174.90000000009604</v>
      </c>
      <c r="AB25" s="262">
        <f t="shared" si="17"/>
        <v>166.78253018858769</v>
      </c>
      <c r="AC25" s="263">
        <f t="shared" si="18"/>
        <v>1058.847410000096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5.069999999999709</v>
      </c>
      <c r="C26" s="228">
        <f>Filter!H25*10.23</f>
        <v>378.51</v>
      </c>
      <c r="D26" s="57">
        <f t="shared" si="14"/>
        <v>7.9882781065093331</v>
      </c>
      <c r="E26" s="58">
        <f t="shared" si="15"/>
        <v>40.500569999999996</v>
      </c>
      <c r="F26" s="244">
        <f>Filter!I25*2</f>
        <v>3876</v>
      </c>
      <c r="G26" s="57">
        <f t="shared" si="19"/>
        <v>72.244970414205326</v>
      </c>
      <c r="H26" s="58">
        <f t="shared" si="1"/>
        <v>366.28199999999998</v>
      </c>
      <c r="I26" s="211">
        <f>Filter!J25</f>
        <v>300</v>
      </c>
      <c r="J26" s="49">
        <f t="shared" si="19"/>
        <v>21.272189349113646</v>
      </c>
      <c r="K26" s="50">
        <f t="shared" si="3"/>
        <v>107.85</v>
      </c>
      <c r="L26" s="244">
        <f>Filter!K25</f>
        <v>367.65000000000003</v>
      </c>
      <c r="M26" s="49">
        <f t="shared" si="19"/>
        <v>52.935798816571086</v>
      </c>
      <c r="N26" s="50">
        <f t="shared" si="5"/>
        <v>268.3845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28</v>
      </c>
      <c r="Y26" s="212">
        <f t="shared" si="12"/>
        <v>11.567258382643661</v>
      </c>
      <c r="Z26" s="230">
        <f t="shared" si="13"/>
        <v>58.646000000000001</v>
      </c>
      <c r="AA26" s="238">
        <f t="shared" si="16"/>
        <v>167.3099999999904</v>
      </c>
      <c r="AB26" s="262">
        <f t="shared" si="17"/>
        <v>166.00849506904305</v>
      </c>
      <c r="AC26" s="263">
        <f t="shared" si="18"/>
        <v>1008.9730699999903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5.0499999999992724</v>
      </c>
      <c r="C27" s="228">
        <f>Filter!H26*10.23</f>
        <v>378.51</v>
      </c>
      <c r="D27" s="57">
        <f t="shared" si="14"/>
        <v>8.0199148514863037</v>
      </c>
      <c r="E27" s="58">
        <f t="shared" si="15"/>
        <v>40.500569999999996</v>
      </c>
      <c r="F27" s="244">
        <f>Filter!I26*2</f>
        <v>3811.4</v>
      </c>
      <c r="G27" s="57">
        <f t="shared" si="19"/>
        <v>71.322237623772651</v>
      </c>
      <c r="H27" s="58">
        <f t="shared" si="1"/>
        <v>360.1773</v>
      </c>
      <c r="I27" s="211">
        <f>Filter!J26</f>
        <v>250</v>
      </c>
      <c r="J27" s="49">
        <f t="shared" si="19"/>
        <v>17.797029702972861</v>
      </c>
      <c r="K27" s="50">
        <f t="shared" si="3"/>
        <v>89.875</v>
      </c>
      <c r="L27" s="244">
        <f>Filter!K26</f>
        <v>367.65000000000003</v>
      </c>
      <c r="M27" s="49">
        <f t="shared" si="19"/>
        <v>53.145445544562115</v>
      </c>
      <c r="N27" s="50">
        <f t="shared" si="5"/>
        <v>268.3845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36</v>
      </c>
      <c r="Y27" s="212">
        <f t="shared" si="12"/>
        <v>14.931089108913042</v>
      </c>
      <c r="Z27" s="230">
        <f t="shared" si="13"/>
        <v>75.402000000000001</v>
      </c>
      <c r="AA27" s="238">
        <f t="shared" si="16"/>
        <v>166.64999999997599</v>
      </c>
      <c r="AB27" s="262">
        <f t="shared" si="17"/>
        <v>165.21571683170697</v>
      </c>
      <c r="AC27" s="263">
        <f t="shared" si="18"/>
        <v>1000.989369999976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5.0600000000013097</v>
      </c>
      <c r="C28" s="228">
        <f>Filter!H27*10.23</f>
        <v>368.28000000000003</v>
      </c>
      <c r="D28" s="57">
        <f t="shared" si="14"/>
        <v>7.787739130432767</v>
      </c>
      <c r="E28" s="58">
        <f t="shared" si="15"/>
        <v>39.40596</v>
      </c>
      <c r="F28" s="244">
        <f>Filter!I27*2</f>
        <v>3940.6</v>
      </c>
      <c r="G28" s="57">
        <f t="shared" si="19"/>
        <v>73.594209486146966</v>
      </c>
      <c r="H28" s="58">
        <f t="shared" si="1"/>
        <v>372.38670000000002</v>
      </c>
      <c r="I28" s="211">
        <f>Filter!J27</f>
        <v>280</v>
      </c>
      <c r="J28" s="49">
        <f t="shared" si="19"/>
        <v>19.893280632405919</v>
      </c>
      <c r="K28" s="50">
        <f t="shared" si="3"/>
        <v>100.66</v>
      </c>
      <c r="L28" s="244">
        <f>Filter!K27</f>
        <v>324.90000000000003</v>
      </c>
      <c r="M28" s="49">
        <f t="shared" si="19"/>
        <v>46.87292490117364</v>
      </c>
      <c r="N28" s="50">
        <f t="shared" si="5"/>
        <v>237.17700000000002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53</v>
      </c>
      <c r="Y28" s="212">
        <f t="shared" si="12"/>
        <v>21.938438735172188</v>
      </c>
      <c r="Z28" s="230">
        <f t="shared" si="13"/>
        <v>111.0085</v>
      </c>
      <c r="AA28" s="238">
        <f t="shared" si="16"/>
        <v>166.98000000004322</v>
      </c>
      <c r="AB28" s="262">
        <f t="shared" si="17"/>
        <v>170.08659288533147</v>
      </c>
      <c r="AC28" s="263">
        <f t="shared" si="18"/>
        <v>1027.6181600000432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4.9699999999975262</v>
      </c>
      <c r="C29" s="228">
        <f>Filter!H28*10.23</f>
        <v>358.05</v>
      </c>
      <c r="D29" s="57">
        <f t="shared" si="14"/>
        <v>7.7085211267644</v>
      </c>
      <c r="E29" s="58">
        <f t="shared" si="15"/>
        <v>38.311349999999997</v>
      </c>
      <c r="F29" s="244">
        <f>Filter!I28*2</f>
        <v>4199</v>
      </c>
      <c r="G29" s="57">
        <f t="shared" si="19"/>
        <v>79.840140845110156</v>
      </c>
      <c r="H29" s="58">
        <f t="shared" si="1"/>
        <v>396.80549999999999</v>
      </c>
      <c r="I29" s="211">
        <f>Filter!J28</f>
        <v>280</v>
      </c>
      <c r="J29" s="49">
        <f t="shared" si="19"/>
        <v>20.253521126770643</v>
      </c>
      <c r="K29" s="50">
        <f t="shared" si="3"/>
        <v>100.66</v>
      </c>
      <c r="L29" s="244">
        <f>Filter!K28</f>
        <v>367.65000000000003</v>
      </c>
      <c r="M29" s="49">
        <f t="shared" si="19"/>
        <v>54.000905432622453</v>
      </c>
      <c r="N29" s="50">
        <f t="shared" si="5"/>
        <v>268.3845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42</v>
      </c>
      <c r="Y29" s="212">
        <f t="shared" si="12"/>
        <v>17.70000000000881</v>
      </c>
      <c r="Z29" s="230">
        <f t="shared" si="13"/>
        <v>87.968999999999994</v>
      </c>
      <c r="AA29" s="238">
        <f t="shared" si="16"/>
        <v>164.00999999991836</v>
      </c>
      <c r="AB29" s="262">
        <f t="shared" si="17"/>
        <v>179.50308853127646</v>
      </c>
      <c r="AC29" s="263">
        <f t="shared" si="18"/>
        <v>1056.1403499999183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4.9400000000023283</v>
      </c>
      <c r="C30" s="228">
        <f>Filter!H29*10.23</f>
        <v>358.05</v>
      </c>
      <c r="D30" s="57">
        <f t="shared" si="14"/>
        <v>7.7553340080935103</v>
      </c>
      <c r="E30" s="58">
        <f t="shared" si="15"/>
        <v>38.311349999999997</v>
      </c>
      <c r="F30" s="244">
        <f>Filter!I29*2</f>
        <v>4224.84</v>
      </c>
      <c r="G30" s="57">
        <f t="shared" si="19"/>
        <v>80.819307692269604</v>
      </c>
      <c r="H30" s="58">
        <f t="shared" si="1"/>
        <v>399.24738000000002</v>
      </c>
      <c r="I30" s="211">
        <f>Filter!J29</f>
        <v>260</v>
      </c>
      <c r="J30" s="49">
        <f t="shared" si="19"/>
        <v>18.921052631570028</v>
      </c>
      <c r="K30" s="50">
        <f t="shared" si="3"/>
        <v>93.47</v>
      </c>
      <c r="L30" s="244">
        <f>Filter!K29</f>
        <v>342</v>
      </c>
      <c r="M30" s="49">
        <f t="shared" si="19"/>
        <v>50.538461538437716</v>
      </c>
      <c r="N30" s="50">
        <f t="shared" si="5"/>
        <v>249.66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38</v>
      </c>
      <c r="Y30" s="212">
        <f t="shared" si="12"/>
        <v>16.11153846153087</v>
      </c>
      <c r="Z30" s="230">
        <f t="shared" si="13"/>
        <v>79.591000000000008</v>
      </c>
      <c r="AA30" s="238">
        <f t="shared" si="16"/>
        <v>163.02000000007683</v>
      </c>
      <c r="AB30" s="262">
        <f t="shared" si="17"/>
        <v>174.14569433190172</v>
      </c>
      <c r="AC30" s="263">
        <f t="shared" si="18"/>
        <v>1023.2997300000768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5.9099999999998545</v>
      </c>
      <c r="C31" s="228">
        <f>Filter!H30*10.23</f>
        <v>429.66</v>
      </c>
      <c r="D31" s="57">
        <f t="shared" si="14"/>
        <v>7.7789543147210045</v>
      </c>
      <c r="E31" s="58">
        <f t="shared" si="15"/>
        <v>45.973620000000004</v>
      </c>
      <c r="F31" s="244">
        <f>Filter!I30*2</f>
        <v>4857.92</v>
      </c>
      <c r="G31" s="57">
        <f t="shared" si="19"/>
        <v>77.677401015230345</v>
      </c>
      <c r="H31" s="58">
        <f t="shared" si="1"/>
        <v>459.07344000000001</v>
      </c>
      <c r="I31" s="211">
        <f>Filter!J30</f>
        <v>300</v>
      </c>
      <c r="J31" s="49">
        <f t="shared" si="19"/>
        <v>18.248730964467452</v>
      </c>
      <c r="K31" s="50">
        <f t="shared" si="3"/>
        <v>107.85</v>
      </c>
      <c r="L31" s="244">
        <f>Filter!K30</f>
        <v>453.15000000000003</v>
      </c>
      <c r="M31" s="49">
        <f t="shared" si="19"/>
        <v>55.972842639595292</v>
      </c>
      <c r="N31" s="50">
        <f t="shared" si="5"/>
        <v>330.79950000000002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26</v>
      </c>
      <c r="Y31" s="212">
        <f t="shared" si="12"/>
        <v>9.2143824027075034</v>
      </c>
      <c r="Z31" s="230">
        <f t="shared" si="13"/>
        <v>54.457000000000001</v>
      </c>
      <c r="AA31" s="238">
        <f t="shared" si="16"/>
        <v>195.0299999999952</v>
      </c>
      <c r="AB31" s="262">
        <f t="shared" si="17"/>
        <v>168.8923113367216</v>
      </c>
      <c r="AC31" s="263">
        <f t="shared" si="18"/>
        <v>1193.1835599999954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5.4199999999982538</v>
      </c>
      <c r="C32" s="228">
        <f>Filter!H31*10.23</f>
        <v>398.97</v>
      </c>
      <c r="D32" s="57">
        <f t="shared" si="14"/>
        <v>7.8763450184527226</v>
      </c>
      <c r="E32" s="58">
        <f t="shared" si="15"/>
        <v>42.689790000000002</v>
      </c>
      <c r="F32" s="244">
        <f>Filter!I31*2</f>
        <v>4638.28</v>
      </c>
      <c r="G32" s="57">
        <f t="shared" si="19"/>
        <v>80.870380073826794</v>
      </c>
      <c r="H32" s="58">
        <f t="shared" si="1"/>
        <v>438.31745999999998</v>
      </c>
      <c r="I32" s="211">
        <f>Filter!J31</f>
        <v>380</v>
      </c>
      <c r="J32" s="49">
        <f t="shared" si="19"/>
        <v>25.204797047978598</v>
      </c>
      <c r="K32" s="50">
        <f t="shared" si="3"/>
        <v>136.60999999999999</v>
      </c>
      <c r="L32" s="244">
        <f>Filter!K31</f>
        <v>367.65000000000003</v>
      </c>
      <c r="M32" s="49">
        <f t="shared" si="19"/>
        <v>49.517435424370198</v>
      </c>
      <c r="N32" s="50">
        <f t="shared" si="5"/>
        <v>268.3845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46</v>
      </c>
      <c r="Y32" s="212">
        <f t="shared" si="12"/>
        <v>17.77619926199835</v>
      </c>
      <c r="Z32" s="230">
        <f t="shared" si="13"/>
        <v>96.347000000000008</v>
      </c>
      <c r="AA32" s="238">
        <f t="shared" si="16"/>
        <v>178.85999999994237</v>
      </c>
      <c r="AB32" s="262">
        <f t="shared" si="17"/>
        <v>181.24515682662667</v>
      </c>
      <c r="AC32" s="263">
        <f t="shared" si="18"/>
        <v>1161.2087499999425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5.0299999999988358</v>
      </c>
      <c r="C33" s="228">
        <f>Filter!H32*10.23</f>
        <v>347.82</v>
      </c>
      <c r="D33" s="57">
        <f t="shared" si="14"/>
        <v>7.3989542743555896</v>
      </c>
      <c r="E33" s="58">
        <f t="shared" si="15"/>
        <v>37.216740000000001</v>
      </c>
      <c r="F33" s="244">
        <f>Filter!I32*2</f>
        <v>5064.6400000000003</v>
      </c>
      <c r="G33" s="57">
        <f t="shared" si="19"/>
        <v>95.150791252507119</v>
      </c>
      <c r="H33" s="58">
        <f t="shared" si="1"/>
        <v>478.60848000000004</v>
      </c>
      <c r="I33" s="211">
        <f>Filter!J32</f>
        <v>140</v>
      </c>
      <c r="J33" s="49">
        <f t="shared" si="19"/>
        <v>10.005964214714044</v>
      </c>
      <c r="K33" s="50">
        <f t="shared" si="3"/>
        <v>50.33</v>
      </c>
      <c r="L33" s="244">
        <f>Filter!K32</f>
        <v>342</v>
      </c>
      <c r="M33" s="49">
        <f t="shared" si="19"/>
        <v>49.634194831025404</v>
      </c>
      <c r="N33" s="50">
        <f t="shared" si="5"/>
        <v>249.66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26</v>
      </c>
      <c r="Y33" s="212">
        <f t="shared" si="12"/>
        <v>10.826441351891173</v>
      </c>
      <c r="Z33" s="230">
        <f t="shared" si="13"/>
        <v>54.457000000000001</v>
      </c>
      <c r="AA33" s="238">
        <f t="shared" si="16"/>
        <v>165.98999999996158</v>
      </c>
      <c r="AB33" s="262">
        <f t="shared" si="17"/>
        <v>173.01634592449332</v>
      </c>
      <c r="AC33" s="263">
        <f t="shared" si="18"/>
        <v>1036.2622199999616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5.0700000000033469</v>
      </c>
      <c r="C34" s="228">
        <f>Filter!H33*10.23</f>
        <v>378.51</v>
      </c>
      <c r="D34" s="57">
        <f t="shared" si="14"/>
        <v>7.9882781065036017</v>
      </c>
      <c r="E34" s="58">
        <f t="shared" si="15"/>
        <v>40.500569999999996</v>
      </c>
      <c r="F34" s="244">
        <f>Filter!I33*2</f>
        <v>4237.76</v>
      </c>
      <c r="G34" s="57">
        <f t="shared" si="19"/>
        <v>78.987834319474487</v>
      </c>
      <c r="H34" s="58">
        <f t="shared" si="1"/>
        <v>400.46832000000001</v>
      </c>
      <c r="I34" s="211">
        <f>Filter!J33</f>
        <v>340</v>
      </c>
      <c r="J34" s="49">
        <f t="shared" si="19"/>
        <v>24.1084812623115</v>
      </c>
      <c r="K34" s="50">
        <f t="shared" si="3"/>
        <v>122.22999999999999</v>
      </c>
      <c r="L34" s="244">
        <f>Filter!K33</f>
        <v>367.65000000000003</v>
      </c>
      <c r="M34" s="49">
        <f t="shared" si="19"/>
        <v>52.935798816533101</v>
      </c>
      <c r="N34" s="50">
        <f t="shared" si="5"/>
        <v>268.3845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28</v>
      </c>
      <c r="Y34" s="212">
        <f t="shared" si="12"/>
        <v>11.567258382635362</v>
      </c>
      <c r="Z34" s="230">
        <f t="shared" si="13"/>
        <v>58.646000000000001</v>
      </c>
      <c r="AA34" s="238">
        <f t="shared" si="16"/>
        <v>167.31000000011045</v>
      </c>
      <c r="AB34" s="262">
        <f t="shared" si="17"/>
        <v>175.58765088745807</v>
      </c>
      <c r="AC34" s="263">
        <f t="shared" si="18"/>
        <v>1057.5393900001104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>
        <f>Pumpage!C35</f>
        <v>6.0299999999988358</v>
      </c>
      <c r="C35" s="228">
        <f>Filter!H34*10.23</f>
        <v>460.35</v>
      </c>
      <c r="D35" s="57">
        <f t="shared" ref="D35:D36" si="20">IF(ISBLANK(C35),"",(C35*E$43)/$B35)</f>
        <v>8.1687313432851596</v>
      </c>
      <c r="E35" s="58">
        <f t="shared" ref="E35:E36" si="21">IF(ISBLANK(C35),"",C35*E$43)</f>
        <v>49.257449999999999</v>
      </c>
      <c r="F35" s="244">
        <f>Filter!I34*2</f>
        <v>4832.08</v>
      </c>
      <c r="G35" s="57">
        <f t="shared" ref="G35:G36" si="22">IF(ISBLANK(F35),"",(F35*H$43)/$B35)</f>
        <v>75.726626865686256</v>
      </c>
      <c r="H35" s="58">
        <f t="shared" ref="H35:H36" si="23">IF(ISBLANK(F35),"",F35*H$43)</f>
        <v>456.63155999999998</v>
      </c>
      <c r="I35" s="211">
        <f>Filter!J34</f>
        <v>330</v>
      </c>
      <c r="J35" s="49">
        <f t="shared" ref="J35:J36" si="24">IF(ISBLANK(I35),"",(I35*K$43)/$B35)</f>
        <v>19.674129353237628</v>
      </c>
      <c r="K35" s="50">
        <f t="shared" ref="K35:K36" si="25">IF(ISBLANK(I35),"",I35*K$43)</f>
        <v>118.63499999999999</v>
      </c>
      <c r="L35" s="244">
        <f>Filter!K34</f>
        <v>427.50000000000006</v>
      </c>
      <c r="M35" s="49">
        <f t="shared" ref="M35:M36" si="26">IF(ISBLANK(L35),"",(L35*N$43)/$B35)</f>
        <v>51.75373134329358</v>
      </c>
      <c r="N35" s="50">
        <f t="shared" ref="N35:N36" si="27">IF(ISBLANK(L35),"",L35*N$43)</f>
        <v>312.07500000000005</v>
      </c>
      <c r="O35" s="48"/>
      <c r="P35" s="49" t="str">
        <f t="shared" ref="P35:P36" si="28">IF(ISBLANK(O35),"",(O35*Q$43)/$B35)</f>
        <v/>
      </c>
      <c r="Q35" s="50" t="str">
        <f t="shared" ref="Q35:Q36" si="29">IF(ISBLANK(O35),"",O35*Q$43)</f>
        <v/>
      </c>
      <c r="R35" s="48"/>
      <c r="S35" s="49" t="str">
        <f t="shared" ref="S35:S36" si="30">IF(ISBLANK(R35),"",(R35*T$43)/$B35)</f>
        <v/>
      </c>
      <c r="T35" s="50" t="str">
        <f t="shared" ref="T35:T36" si="31">IF(ISBLANK(R35),"",R35*T$43)</f>
        <v/>
      </c>
      <c r="U35" s="48"/>
      <c r="V35" s="49" t="str">
        <f t="shared" ref="V35:V36" si="32">IF(ISBLANK(U35),"",(U35*W$43)/$B35)</f>
        <v/>
      </c>
      <c r="W35" s="50" t="str">
        <f t="shared" ref="W35:W36" si="33">IF(ISBLANK(U35),"",U35*W$43)</f>
        <v/>
      </c>
      <c r="X35" s="211">
        <f>Filter!L34</f>
        <v>45</v>
      </c>
      <c r="Y35" s="212">
        <f t="shared" ref="Y35:Y36" si="34">IF(ISBLANK(X35),"",(X35*Z$43)/$B35)</f>
        <v>15.630597014928391</v>
      </c>
      <c r="Z35" s="230">
        <f t="shared" ref="Z35:Z36" si="35">IF(ISBLANK(X35),"",X35*Z$43)</f>
        <v>94.252499999999998</v>
      </c>
      <c r="AA35" s="238">
        <f t="shared" si="16"/>
        <v>198.98999999996158</v>
      </c>
      <c r="AB35" s="262">
        <f t="shared" si="17"/>
        <v>170.95381592043103</v>
      </c>
      <c r="AC35" s="263">
        <f t="shared" si="18"/>
        <v>1229.8415099999615</v>
      </c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>
        <f>Pumpage!C36</f>
        <v>3.5900000000001455</v>
      </c>
      <c r="C36" s="228">
        <f>Filter!H35*10.23</f>
        <v>235.29000000000002</v>
      </c>
      <c r="D36" s="57">
        <f t="shared" si="20"/>
        <v>7.0128217270192144</v>
      </c>
      <c r="E36" s="58">
        <f t="shared" si="21"/>
        <v>25.176030000000001</v>
      </c>
      <c r="F36" s="244">
        <f>Filter!I35*2</f>
        <v>2971.6</v>
      </c>
      <c r="G36" s="57">
        <f t="shared" si="22"/>
        <v>78.221782729801845</v>
      </c>
      <c r="H36" s="58">
        <f t="shared" si="23"/>
        <v>280.81619999999998</v>
      </c>
      <c r="I36" s="211">
        <f>Filter!J35</f>
        <v>170</v>
      </c>
      <c r="J36" s="49">
        <f t="shared" si="24"/>
        <v>17.023676880222151</v>
      </c>
      <c r="K36" s="50">
        <f t="shared" si="25"/>
        <v>61.114999999999995</v>
      </c>
      <c r="L36" s="244">
        <f>Filter!K35</f>
        <v>299.25</v>
      </c>
      <c r="M36" s="49">
        <f t="shared" si="26"/>
        <v>60.850278551529563</v>
      </c>
      <c r="N36" s="50">
        <f t="shared" si="27"/>
        <v>218.45249999999999</v>
      </c>
      <c r="O36" s="48"/>
      <c r="P36" s="49" t="str">
        <f t="shared" si="28"/>
        <v/>
      </c>
      <c r="Q36" s="50" t="str">
        <f t="shared" si="29"/>
        <v/>
      </c>
      <c r="R36" s="48"/>
      <c r="S36" s="49" t="str">
        <f t="shared" si="30"/>
        <v/>
      </c>
      <c r="T36" s="50" t="str">
        <f t="shared" si="31"/>
        <v/>
      </c>
      <c r="U36" s="48"/>
      <c r="V36" s="49" t="str">
        <f t="shared" si="32"/>
        <v/>
      </c>
      <c r="W36" s="50" t="str">
        <f t="shared" si="33"/>
        <v/>
      </c>
      <c r="X36" s="211">
        <f>Filter!L35</f>
        <v>24</v>
      </c>
      <c r="Y36" s="212">
        <f t="shared" si="34"/>
        <v>14.0022284122557</v>
      </c>
      <c r="Z36" s="230">
        <f t="shared" si="35"/>
        <v>50.268000000000001</v>
      </c>
      <c r="AA36" s="238">
        <f t="shared" si="16"/>
        <v>118.4700000000048</v>
      </c>
      <c r="AB36" s="262">
        <f t="shared" si="17"/>
        <v>177.11078830082849</v>
      </c>
      <c r="AC36" s="263">
        <f t="shared" si="18"/>
        <v>754.29773000000478</v>
      </c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160.04999999999927</v>
      </c>
      <c r="C37" s="249"/>
      <c r="D37" s="250"/>
      <c r="E37" s="251">
        <f t="shared" ref="E37:W37" si="36">SUM(E6:E36)</f>
        <v>1255.51767</v>
      </c>
      <c r="F37" s="213"/>
      <c r="G37" s="252"/>
      <c r="H37" s="253">
        <f t="shared" si="36"/>
        <v>11667.30264</v>
      </c>
      <c r="I37" s="213"/>
      <c r="J37" s="214"/>
      <c r="K37" s="215">
        <f t="shared" si="36"/>
        <v>3026.9899999999989</v>
      </c>
      <c r="L37" s="213"/>
      <c r="M37" s="214"/>
      <c r="N37" s="215">
        <f>SUM(N6:N36)</f>
        <v>8145.1575000000003</v>
      </c>
      <c r="O37" s="213"/>
      <c r="P37" s="214"/>
      <c r="Q37" s="215">
        <f t="shared" si="36"/>
        <v>0</v>
      </c>
      <c r="R37" s="213"/>
      <c r="S37" s="214"/>
      <c r="T37" s="215">
        <f t="shared" si="36"/>
        <v>0</v>
      </c>
      <c r="U37" s="213"/>
      <c r="V37" s="214"/>
      <c r="W37" s="231">
        <f t="shared" si="36"/>
        <v>0</v>
      </c>
      <c r="X37" s="213"/>
      <c r="Y37" s="214"/>
      <c r="Z37" s="231">
        <f t="shared" ref="Z37" si="37">SUM(Z6:Z36)</f>
        <v>2364.6905000000002</v>
      </c>
      <c r="AA37" s="214">
        <f>SUMIF(AA6:AA36,"&lt;&gt;#VALUE!")</f>
        <v>5281.649999999976</v>
      </c>
      <c r="AB37" s="239">
        <f>SUMIF(AB6:AB36,"&lt;&gt;#VALUE!")</f>
        <v>5131.3656392312259</v>
      </c>
      <c r="AC37" s="239">
        <f>SUMIF(AC6:AC36,"&lt;&gt;#VALUE!")</f>
        <v>31741.308309999975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5.1629032258064278</v>
      </c>
      <c r="C38" s="254">
        <f>AVERAGE(C6:C36)</f>
        <v>378.51000000000005</v>
      </c>
      <c r="D38" s="216">
        <f>AVERAGEIF(D6:D36,"&lt;&gt;#VALUE!")</f>
        <v>7.8357586774128958</v>
      </c>
      <c r="E38" s="255">
        <f t="shared" ref="E38:W38" si="38">AVERAGE(E6:E36)</f>
        <v>40.500569999999996</v>
      </c>
      <c r="F38" s="256">
        <f t="shared" si="38"/>
        <v>3982.6941935483869</v>
      </c>
      <c r="G38" s="216">
        <f>AVERAGEIF(G6:G36,"&lt;&gt;#VALUE!")</f>
        <v>72.90724301305832</v>
      </c>
      <c r="H38" s="216">
        <f t="shared" si="38"/>
        <v>376.36460129032258</v>
      </c>
      <c r="I38" s="256">
        <f t="shared" si="38"/>
        <v>271.61290322580646</v>
      </c>
      <c r="J38" s="216">
        <f>AVERAGEIF(J6:J36,"&lt;&gt;#VALUE!")</f>
        <v>18.873792024492356</v>
      </c>
      <c r="K38" s="256">
        <f t="shared" si="38"/>
        <v>97.644838709677387</v>
      </c>
      <c r="L38" s="256">
        <f t="shared" si="38"/>
        <v>359.92741935483861</v>
      </c>
      <c r="M38" s="216">
        <f>AVERAGEIF(M6:M36,"&lt;&gt;#VALUE!")</f>
        <v>50.854189790407972</v>
      </c>
      <c r="N38" s="216">
        <f>AVERAGEIF(N6:N36,"&lt;&gt;#VALUE!")</f>
        <v>262.74701612903226</v>
      </c>
      <c r="O38" s="256" t="e">
        <f t="shared" si="38"/>
        <v>#DIV/0!</v>
      </c>
      <c r="P38" s="256" t="e">
        <f t="shared" si="38"/>
        <v>#DIV/0!</v>
      </c>
      <c r="Q38" s="256" t="e">
        <f t="shared" si="38"/>
        <v>#DIV/0!</v>
      </c>
      <c r="R38" s="256" t="e">
        <f t="shared" si="38"/>
        <v>#DIV/0!</v>
      </c>
      <c r="S38" s="256" t="e">
        <f t="shared" si="38"/>
        <v>#DIV/0!</v>
      </c>
      <c r="T38" s="256" t="e">
        <f t="shared" si="38"/>
        <v>#DIV/0!</v>
      </c>
      <c r="U38" s="256" t="e">
        <f t="shared" si="38"/>
        <v>#DIV/0!</v>
      </c>
      <c r="V38" s="256" t="e">
        <f t="shared" si="38"/>
        <v>#DIV/0!</v>
      </c>
      <c r="W38" s="256" t="e">
        <f t="shared" si="38"/>
        <v>#DIV/0!</v>
      </c>
      <c r="X38" s="216">
        <f t="shared" ref="X38:Z38" si="39">AVERAGEIF(X6:X36,"&lt;&gt;#VALUE!")</f>
        <v>36.41935483870968</v>
      </c>
      <c r="Y38" s="216">
        <f t="shared" si="39"/>
        <v>15.056940340797047</v>
      </c>
      <c r="Z38" s="257">
        <f t="shared" si="39"/>
        <v>76.280338709677423</v>
      </c>
      <c r="AA38" s="240">
        <f t="shared" ref="AA38" si="40">AVERAGEIF(AA6:AA36,"&lt;&gt;#VALUE!")</f>
        <v>170.37580645161214</v>
      </c>
      <c r="AB38" s="264">
        <f>AC37/B37</f>
        <v>198.32120156201262</v>
      </c>
      <c r="AC38" s="257">
        <f>AVERAGEIF(AC6:AC36,"&lt;&gt;#VALUE!")</f>
        <v>1023.9131712903218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6.4700000000011642</v>
      </c>
      <c r="C39" s="258">
        <f>MAX(C6:C36)</f>
        <v>511.5</v>
      </c>
      <c r="D39" s="259">
        <f t="shared" ref="D39:Z39" si="41">MAX(D6:D36)</f>
        <v>8.9317135416635072</v>
      </c>
      <c r="E39" s="259">
        <f t="shared" si="41"/>
        <v>54.730499999999999</v>
      </c>
      <c r="F39" s="217">
        <f t="shared" si="41"/>
        <v>5193.84</v>
      </c>
      <c r="G39" s="260">
        <f t="shared" si="41"/>
        <v>95.150791252507119</v>
      </c>
      <c r="H39" s="260">
        <f t="shared" si="41"/>
        <v>490.81788</v>
      </c>
      <c r="I39" s="217">
        <f t="shared" si="41"/>
        <v>450</v>
      </c>
      <c r="J39" s="217">
        <f t="shared" si="41"/>
        <v>30.932122370939485</v>
      </c>
      <c r="K39" s="217">
        <f t="shared" si="41"/>
        <v>161.77500000000001</v>
      </c>
      <c r="L39" s="217">
        <f t="shared" si="41"/>
        <v>470.25000000000006</v>
      </c>
      <c r="M39" s="217">
        <f t="shared" si="41"/>
        <v>60.850278551529563</v>
      </c>
      <c r="N39" s="217">
        <f t="shared" si="41"/>
        <v>343.28250000000003</v>
      </c>
      <c r="O39" s="217">
        <f t="shared" si="41"/>
        <v>0</v>
      </c>
      <c r="P39" s="217">
        <f t="shared" si="41"/>
        <v>0</v>
      </c>
      <c r="Q39" s="217">
        <f t="shared" si="41"/>
        <v>0</v>
      </c>
      <c r="R39" s="217">
        <f t="shared" si="41"/>
        <v>0</v>
      </c>
      <c r="S39" s="217">
        <f t="shared" si="41"/>
        <v>0</v>
      </c>
      <c r="T39" s="217">
        <f t="shared" si="41"/>
        <v>0</v>
      </c>
      <c r="U39" s="217">
        <f t="shared" si="41"/>
        <v>0</v>
      </c>
      <c r="V39" s="217">
        <f t="shared" si="41"/>
        <v>0</v>
      </c>
      <c r="W39" s="217">
        <f t="shared" si="41"/>
        <v>0</v>
      </c>
      <c r="X39" s="217">
        <f t="shared" si="41"/>
        <v>57</v>
      </c>
      <c r="Y39" s="217">
        <f t="shared" si="41"/>
        <v>25.739638554207843</v>
      </c>
      <c r="Z39" s="261">
        <f t="shared" si="41"/>
        <v>119.3865</v>
      </c>
      <c r="AA39" s="241">
        <f t="shared" ref="AA39:AC39" si="42">MAX(AA6:AA36)</f>
        <v>213.51000000003842</v>
      </c>
      <c r="AB39" s="265">
        <f t="shared" si="42"/>
        <v>185.4376475693789</v>
      </c>
      <c r="AC39" s="217">
        <f t="shared" si="42"/>
        <v>1287.6873800000385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3.5900000000001455</v>
      </c>
      <c r="C40" s="258">
        <f>MIN(C6:C36)</f>
        <v>235.29000000000002</v>
      </c>
      <c r="D40" s="259">
        <f t="shared" ref="D40:Z40" si="43">MIN(D6:D36)</f>
        <v>6.8154962264113532</v>
      </c>
      <c r="E40" s="259">
        <f t="shared" si="43"/>
        <v>25.176030000000001</v>
      </c>
      <c r="F40" s="217">
        <f t="shared" si="43"/>
        <v>2971.6</v>
      </c>
      <c r="G40" s="260">
        <f t="shared" si="43"/>
        <v>58.22944615387874</v>
      </c>
      <c r="H40" s="260">
        <f t="shared" si="43"/>
        <v>280.81619999999998</v>
      </c>
      <c r="I40" s="217">
        <f t="shared" si="43"/>
        <v>80</v>
      </c>
      <c r="J40" s="217">
        <f t="shared" si="43"/>
        <v>5.6062378167669946</v>
      </c>
      <c r="K40" s="217">
        <f t="shared" si="43"/>
        <v>28.759999999999998</v>
      </c>
      <c r="L40" s="217">
        <f t="shared" si="43"/>
        <v>239.40000000000003</v>
      </c>
      <c r="M40" s="217">
        <f t="shared" si="43"/>
        <v>41.217452830208494</v>
      </c>
      <c r="N40" s="217">
        <f t="shared" si="43"/>
        <v>174.76200000000003</v>
      </c>
      <c r="O40" s="217">
        <f t="shared" si="43"/>
        <v>0</v>
      </c>
      <c r="P40" s="217">
        <f t="shared" si="43"/>
        <v>0</v>
      </c>
      <c r="Q40" s="217">
        <f t="shared" si="43"/>
        <v>0</v>
      </c>
      <c r="R40" s="217">
        <f t="shared" si="43"/>
        <v>0</v>
      </c>
      <c r="S40" s="217">
        <f t="shared" si="43"/>
        <v>0</v>
      </c>
      <c r="T40" s="217">
        <f t="shared" si="43"/>
        <v>0</v>
      </c>
      <c r="U40" s="217">
        <f t="shared" si="43"/>
        <v>0</v>
      </c>
      <c r="V40" s="217">
        <f t="shared" si="43"/>
        <v>0</v>
      </c>
      <c r="W40" s="217">
        <f t="shared" si="43"/>
        <v>0</v>
      </c>
      <c r="X40" s="217">
        <f t="shared" si="43"/>
        <v>12</v>
      </c>
      <c r="Y40" s="217">
        <f t="shared" si="43"/>
        <v>4.1681592039809043</v>
      </c>
      <c r="Z40" s="261">
        <f t="shared" si="43"/>
        <v>25.134</v>
      </c>
      <c r="AA40" s="242">
        <f t="shared" ref="AA40:AC40" si="44">MIN(AA6:AA36)</f>
        <v>118.4700000000048</v>
      </c>
      <c r="AB40" s="265">
        <f t="shared" si="44"/>
        <v>139.48669785582172</v>
      </c>
      <c r="AC40" s="217">
        <f t="shared" si="44"/>
        <v>754.29773000000478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15" t="s">
        <v>66</v>
      </c>
      <c r="D43" s="415"/>
      <c r="E43" s="106">
        <v>0.107</v>
      </c>
      <c r="F43" s="416" t="s">
        <v>70</v>
      </c>
      <c r="G43" s="416"/>
      <c r="H43" s="106">
        <v>9.4500000000000001E-2</v>
      </c>
      <c r="I43" s="412" t="s">
        <v>71</v>
      </c>
      <c r="J43" s="412"/>
      <c r="K43" s="106">
        <v>0.35949999999999999</v>
      </c>
      <c r="L43" s="413" t="s">
        <v>72</v>
      </c>
      <c r="M43" s="413"/>
      <c r="N43" s="106">
        <v>0.73</v>
      </c>
      <c r="O43" s="414" t="s">
        <v>73</v>
      </c>
      <c r="P43" s="414"/>
      <c r="Q43" s="106">
        <v>0.25</v>
      </c>
      <c r="R43" s="399" t="s">
        <v>74</v>
      </c>
      <c r="S43" s="399"/>
      <c r="T43" s="106">
        <v>0.25</v>
      </c>
      <c r="U43" s="400" t="s">
        <v>68</v>
      </c>
      <c r="V43" s="400"/>
      <c r="W43" s="106">
        <v>0.25</v>
      </c>
      <c r="X43" s="410" t="s">
        <v>102</v>
      </c>
      <c r="Y43" s="410"/>
      <c r="Z43" s="220">
        <v>2.0945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15" t="s">
        <v>67</v>
      </c>
      <c r="D45" s="415"/>
      <c r="E45" s="114"/>
      <c r="F45" s="416" t="s">
        <v>67</v>
      </c>
      <c r="G45" s="416"/>
      <c r="H45" s="115"/>
      <c r="I45" s="412" t="s">
        <v>67</v>
      </c>
      <c r="J45" s="412"/>
      <c r="K45" s="116"/>
      <c r="L45" s="413" t="s">
        <v>67</v>
      </c>
      <c r="M45" s="413"/>
      <c r="N45" s="117"/>
      <c r="O45" s="414" t="s">
        <v>67</v>
      </c>
      <c r="P45" s="414"/>
      <c r="Q45" s="118"/>
      <c r="R45" s="399" t="s">
        <v>67</v>
      </c>
      <c r="S45" s="399"/>
      <c r="T45" s="119"/>
      <c r="U45" s="400" t="s">
        <v>67</v>
      </c>
      <c r="V45" s="400"/>
      <c r="W45" s="114"/>
      <c r="X45" s="411" t="s">
        <v>67</v>
      </c>
      <c r="Y45" s="411"/>
      <c r="Z45" s="222"/>
      <c r="AA45" s="235" t="s">
        <v>105</v>
      </c>
      <c r="AB45" s="236"/>
      <c r="AC45" s="338">
        <f>AB38/1000</f>
        <v>0.19832120156201261</v>
      </c>
      <c r="AL45" s="90" t="s">
        <v>118</v>
      </c>
    </row>
    <row r="46" spans="1:38" x14ac:dyDescent="0.2">
      <c r="X46" s="219"/>
      <c r="Y46" s="219"/>
      <c r="Z46" s="219"/>
      <c r="AA46" s="219"/>
    </row>
  </sheetData>
  <mergeCells count="31"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  <mergeCell ref="C45:D45"/>
    <mergeCell ref="F43:G43"/>
    <mergeCell ref="F45:G45"/>
    <mergeCell ref="C4:E4"/>
    <mergeCell ref="F4:H4"/>
    <mergeCell ref="I45:J45"/>
    <mergeCell ref="L43:M43"/>
    <mergeCell ref="L45:M45"/>
    <mergeCell ref="O43:P43"/>
    <mergeCell ref="O45:P45"/>
    <mergeCell ref="R45:S45"/>
    <mergeCell ref="U43:V43"/>
    <mergeCell ref="U45:V45"/>
    <mergeCell ref="AB4:AC4"/>
    <mergeCell ref="U4:W4"/>
    <mergeCell ref="R4:T4"/>
    <mergeCell ref="X4:Z4"/>
    <mergeCell ref="X43:Y43"/>
    <mergeCell ref="X45:Y45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7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abSelected="1" topLeftCell="A4" workbookViewId="0">
      <selection activeCell="B28" sqref="B28"/>
    </sheetView>
  </sheetViews>
  <sheetFormatPr defaultRowHeight="15" x14ac:dyDescent="0.25"/>
  <cols>
    <col min="1" max="1" width="6.5703125" customWidth="1"/>
    <col min="2" max="2" width="10" bestFit="1" customWidth="1"/>
  </cols>
  <sheetData>
    <row r="3" spans="1:3" ht="15.75" thickBot="1" x14ac:dyDescent="0.3"/>
    <row r="4" spans="1:3" ht="15.75" thickBot="1" x14ac:dyDescent="0.3">
      <c r="A4" s="443" t="s">
        <v>121</v>
      </c>
      <c r="B4" s="444"/>
      <c r="C4" s="445"/>
    </row>
    <row r="5" spans="1:3" ht="27.6" customHeight="1" thickBot="1" x14ac:dyDescent="0.3">
      <c r="A5" s="440" t="s">
        <v>119</v>
      </c>
      <c r="B5" s="441"/>
      <c r="C5" s="442"/>
    </row>
    <row r="6" spans="1:3" x14ac:dyDescent="0.25">
      <c r="A6" s="344" t="s">
        <v>120</v>
      </c>
      <c r="B6" s="344"/>
      <c r="C6" s="344"/>
    </row>
    <row r="7" spans="1:3" x14ac:dyDescent="0.25">
      <c r="A7" s="345">
        <v>1</v>
      </c>
      <c r="B7" s="333">
        <f>'[1]1'!$J$37</f>
        <v>8249990</v>
      </c>
      <c r="C7" s="333">
        <f>IF(ISBLANK(Pumpage!B7),"",(B7-B6))</f>
        <v>8249990</v>
      </c>
    </row>
    <row r="8" spans="1:3" x14ac:dyDescent="0.25">
      <c r="A8" s="345">
        <v>2</v>
      </c>
      <c r="B8" s="333">
        <f>'[1]2'!$J$37</f>
        <v>8290200</v>
      </c>
      <c r="C8" s="333">
        <f t="shared" ref="C8:C36" si="0">B8-B7</f>
        <v>40210</v>
      </c>
    </row>
    <row r="9" spans="1:3" x14ac:dyDescent="0.25">
      <c r="A9" s="345">
        <v>3</v>
      </c>
      <c r="B9" s="333">
        <f>'[1]3'!$J$37</f>
        <v>8329790</v>
      </c>
      <c r="C9" s="333">
        <f>B9-B8</f>
        <v>39590</v>
      </c>
    </row>
    <row r="10" spans="1:3" x14ac:dyDescent="0.25">
      <c r="A10" s="345">
        <v>4</v>
      </c>
      <c r="B10" s="333">
        <f>'[1]4'!$J$37</f>
        <v>8370980</v>
      </c>
      <c r="C10" s="333">
        <f t="shared" si="0"/>
        <v>41190</v>
      </c>
    </row>
    <row r="11" spans="1:3" x14ac:dyDescent="0.25">
      <c r="A11" s="345">
        <v>5</v>
      </c>
      <c r="B11" s="333">
        <f>'[1]5'!$J$37</f>
        <v>8411110</v>
      </c>
      <c r="C11" s="333">
        <f t="shared" si="0"/>
        <v>40130</v>
      </c>
    </row>
    <row r="12" spans="1:3" x14ac:dyDescent="0.25">
      <c r="A12" s="345">
        <v>6</v>
      </c>
      <c r="B12" s="333">
        <f>'[1]6'!$J$37</f>
        <v>8441580</v>
      </c>
      <c r="C12" s="333">
        <f t="shared" si="0"/>
        <v>30470</v>
      </c>
    </row>
    <row r="13" spans="1:3" x14ac:dyDescent="0.25">
      <c r="A13" s="345">
        <v>7</v>
      </c>
      <c r="B13" s="333">
        <f>'[1]7'!$J$37</f>
        <v>8481550</v>
      </c>
      <c r="C13" s="333">
        <f t="shared" si="0"/>
        <v>39970</v>
      </c>
    </row>
    <row r="14" spans="1:3" x14ac:dyDescent="0.25">
      <c r="A14" s="345">
        <v>8</v>
      </c>
      <c r="B14" s="333">
        <f>'[1]8'!$J$37</f>
        <v>8513920</v>
      </c>
      <c r="C14" s="333">
        <f t="shared" si="0"/>
        <v>32370</v>
      </c>
    </row>
    <row r="15" spans="1:3" x14ac:dyDescent="0.25">
      <c r="A15" s="345">
        <v>9</v>
      </c>
      <c r="B15" s="333">
        <f>'[1]9'!$J$37</f>
        <v>8554650</v>
      </c>
      <c r="C15" s="333">
        <f t="shared" si="0"/>
        <v>40730</v>
      </c>
    </row>
    <row r="16" spans="1:3" x14ac:dyDescent="0.25">
      <c r="A16" s="345">
        <v>10</v>
      </c>
      <c r="B16" s="333">
        <f>'[1]10'!$J$37</f>
        <v>8586840</v>
      </c>
      <c r="C16" s="333">
        <f t="shared" si="0"/>
        <v>32190</v>
      </c>
    </row>
    <row r="17" spans="1:3" x14ac:dyDescent="0.25">
      <c r="A17" s="345">
        <v>11</v>
      </c>
      <c r="B17" s="333">
        <f>'[1]11'!$J$37</f>
        <v>8622210</v>
      </c>
      <c r="C17" s="333">
        <f t="shared" si="0"/>
        <v>35370</v>
      </c>
    </row>
    <row r="18" spans="1:3" x14ac:dyDescent="0.25">
      <c r="A18" s="345">
        <v>12</v>
      </c>
      <c r="B18" s="333">
        <f>'[1]12'!$J$37</f>
        <v>8662540</v>
      </c>
      <c r="C18" s="333">
        <f t="shared" si="0"/>
        <v>40330</v>
      </c>
    </row>
    <row r="19" spans="1:3" x14ac:dyDescent="0.25">
      <c r="A19" s="345">
        <v>13</v>
      </c>
      <c r="B19" s="333">
        <f>'[1]13'!$J$37</f>
        <v>8696610</v>
      </c>
      <c r="C19" s="333">
        <f t="shared" si="0"/>
        <v>34070</v>
      </c>
    </row>
    <row r="20" spans="1:3" x14ac:dyDescent="0.25">
      <c r="A20" s="345">
        <v>14</v>
      </c>
      <c r="B20" s="333">
        <f>'[1]14'!$J$37</f>
        <v>8735460</v>
      </c>
      <c r="C20" s="333">
        <f t="shared" si="0"/>
        <v>38850</v>
      </c>
    </row>
    <row r="21" spans="1:3" x14ac:dyDescent="0.25">
      <c r="A21" s="345">
        <v>15</v>
      </c>
      <c r="B21" s="333">
        <f>'[1]15'!$J$37</f>
        <v>8775550</v>
      </c>
      <c r="C21" s="333">
        <f t="shared" si="0"/>
        <v>40090</v>
      </c>
    </row>
    <row r="22" spans="1:3" x14ac:dyDescent="0.25">
      <c r="A22" s="345">
        <v>16</v>
      </c>
      <c r="B22" s="333">
        <f>'[1]16'!$J$37</f>
        <v>8816370</v>
      </c>
      <c r="C22" s="333">
        <f t="shared" si="0"/>
        <v>40820</v>
      </c>
    </row>
    <row r="23" spans="1:3" x14ac:dyDescent="0.25">
      <c r="A23" s="345">
        <v>17</v>
      </c>
      <c r="B23" s="333">
        <f>'[1]17'!$J$37</f>
        <v>8856790</v>
      </c>
      <c r="C23" s="333">
        <f t="shared" si="0"/>
        <v>40420</v>
      </c>
    </row>
    <row r="24" spans="1:3" x14ac:dyDescent="0.25">
      <c r="A24" s="345">
        <v>18</v>
      </c>
      <c r="B24" s="333">
        <f>'[1]18'!$J$37</f>
        <v>8888330</v>
      </c>
      <c r="C24" s="333">
        <f t="shared" si="0"/>
        <v>31540</v>
      </c>
    </row>
    <row r="25" spans="1:3" x14ac:dyDescent="0.25">
      <c r="A25" s="345">
        <v>19</v>
      </c>
      <c r="B25" s="333">
        <f>'[1]19'!$J$37</f>
        <v>8928150</v>
      </c>
      <c r="C25" s="333">
        <f t="shared" si="0"/>
        <v>39820</v>
      </c>
    </row>
    <row r="26" spans="1:3" x14ac:dyDescent="0.25">
      <c r="A26" s="345">
        <v>20</v>
      </c>
      <c r="B26" s="333">
        <f>'[1]20'!$J$37</f>
        <v>8969240</v>
      </c>
      <c r="C26" s="333">
        <f t="shared" si="0"/>
        <v>41090</v>
      </c>
    </row>
    <row r="27" spans="1:3" x14ac:dyDescent="0.25">
      <c r="A27" s="345">
        <v>21</v>
      </c>
      <c r="B27" s="333">
        <f>'[1]21'!$J$37</f>
        <v>9009710</v>
      </c>
      <c r="C27" s="333">
        <f t="shared" si="0"/>
        <v>40470</v>
      </c>
    </row>
    <row r="28" spans="1:3" x14ac:dyDescent="0.25">
      <c r="A28" s="345">
        <v>22</v>
      </c>
      <c r="B28" s="333">
        <f>'[1]22'!$J$37</f>
        <v>9049910</v>
      </c>
      <c r="C28" s="333">
        <f t="shared" si="0"/>
        <v>40200</v>
      </c>
    </row>
    <row r="29" spans="1:3" x14ac:dyDescent="0.25">
      <c r="A29" s="345">
        <v>23</v>
      </c>
      <c r="B29" s="333">
        <f>'[1]23'!$J$37</f>
        <v>9090830</v>
      </c>
      <c r="C29" s="333">
        <f t="shared" si="0"/>
        <v>40920</v>
      </c>
    </row>
    <row r="30" spans="1:3" x14ac:dyDescent="0.25">
      <c r="A30" s="345">
        <v>24</v>
      </c>
      <c r="B30" s="333">
        <f>'[1]24'!$J$37</f>
        <v>9130460</v>
      </c>
      <c r="C30" s="333">
        <f t="shared" si="0"/>
        <v>39630</v>
      </c>
    </row>
    <row r="31" spans="1:3" x14ac:dyDescent="0.25">
      <c r="A31" s="345">
        <v>25</v>
      </c>
      <c r="B31" s="333">
        <f>'[1]25'!$J$37</f>
        <v>9170880</v>
      </c>
      <c r="C31" s="333">
        <f t="shared" si="0"/>
        <v>40420</v>
      </c>
    </row>
    <row r="32" spans="1:3" x14ac:dyDescent="0.25">
      <c r="A32" s="345">
        <v>26</v>
      </c>
      <c r="B32" s="333">
        <f>'[1]26'!$J$37</f>
        <v>9211100</v>
      </c>
      <c r="C32" s="333">
        <f t="shared" si="0"/>
        <v>40220</v>
      </c>
    </row>
    <row r="33" spans="1:3" x14ac:dyDescent="0.25">
      <c r="A33" s="345">
        <v>27</v>
      </c>
      <c r="B33" s="333">
        <f>'[1]27'!$J$37</f>
        <v>9251540</v>
      </c>
      <c r="C33" s="333">
        <f t="shared" si="0"/>
        <v>40440</v>
      </c>
    </row>
    <row r="34" spans="1:3" x14ac:dyDescent="0.25">
      <c r="A34" s="345">
        <v>28</v>
      </c>
      <c r="B34" s="333">
        <f>'[1]28'!$J$37</f>
        <v>9291700</v>
      </c>
      <c r="C34" s="333">
        <f t="shared" si="0"/>
        <v>40160</v>
      </c>
    </row>
    <row r="35" spans="1:3" x14ac:dyDescent="0.25">
      <c r="A35" s="345">
        <v>29</v>
      </c>
      <c r="B35" s="333">
        <f>'[1]29'!$J$37</f>
        <v>9332220</v>
      </c>
      <c r="C35" s="333">
        <f t="shared" si="0"/>
        <v>40520</v>
      </c>
    </row>
    <row r="36" spans="1:3" x14ac:dyDescent="0.25">
      <c r="A36" s="345">
        <v>30</v>
      </c>
      <c r="B36" s="333">
        <f>'[1]30'!$J$37</f>
        <v>9372890</v>
      </c>
      <c r="C36" s="333">
        <f t="shared" si="0"/>
        <v>40670</v>
      </c>
    </row>
    <row r="37" spans="1:3" x14ac:dyDescent="0.25">
      <c r="A37" s="345">
        <v>31</v>
      </c>
      <c r="B37" s="333">
        <f>'[1]31'!$J$37</f>
        <v>9399840</v>
      </c>
      <c r="C37" s="333">
        <f t="shared" ref="C37" si="1">B37-B36</f>
        <v>26950</v>
      </c>
    </row>
    <row r="38" spans="1:3" x14ac:dyDescent="0.25">
      <c r="A38" s="333" t="s">
        <v>48</v>
      </c>
      <c r="B38" s="333"/>
      <c r="C38" s="333">
        <f>SUM(C7:C37)</f>
        <v>9399840</v>
      </c>
    </row>
  </sheetData>
  <mergeCells count="2">
    <mergeCell ref="A5:C5"/>
    <mergeCell ref="A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73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111</v>
      </c>
      <c r="C106" s="334" t="s">
        <v>112</v>
      </c>
    </row>
    <row r="107" spans="2:3" x14ac:dyDescent="0.25">
      <c r="B107" s="335" t="s">
        <v>94</v>
      </c>
      <c r="C107" s="336" t="e">
        <f>'[3]Monthly Chemical Report'!$E$37</f>
        <v>#REF!</v>
      </c>
    </row>
    <row r="108" spans="2:3" x14ac:dyDescent="0.25">
      <c r="B108" s="335" t="s">
        <v>113</v>
      </c>
      <c r="C108" s="336">
        <f>'Monthly Chemical Report'!$H$37</f>
        <v>11667.30264</v>
      </c>
    </row>
    <row r="109" spans="2:3" x14ac:dyDescent="0.25">
      <c r="B109" s="335" t="s">
        <v>95</v>
      </c>
      <c r="C109" s="336">
        <f>'Monthly Chemical Report'!$K$37</f>
        <v>3026.9899999999989</v>
      </c>
    </row>
    <row r="110" spans="2:3" x14ac:dyDescent="0.25">
      <c r="B110" s="335" t="s">
        <v>114</v>
      </c>
      <c r="C110" s="336">
        <f>'Monthly Chemical Report'!$N$37</f>
        <v>8145.1575000000003</v>
      </c>
    </row>
    <row r="111" spans="2:3" x14ac:dyDescent="0.25">
      <c r="B111" s="335" t="s">
        <v>115</v>
      </c>
      <c r="C111" s="336">
        <f>'Monthly Chemical Report'!Z37</f>
        <v>2364.6905000000002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116</v>
      </c>
      <c r="C113" s="336">
        <f>'Monthly Chemical Report'!AC37</f>
        <v>31741.308309999975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Joshua Brunner</cp:lastModifiedBy>
  <cp:lastPrinted>2018-07-16T10:01:03Z</cp:lastPrinted>
  <dcterms:created xsi:type="dcterms:W3CDTF">2013-07-05T18:30:31Z</dcterms:created>
  <dcterms:modified xsi:type="dcterms:W3CDTF">2020-04-01T07:15:21Z</dcterms:modified>
</cp:coreProperties>
</file>