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2020 WTP Data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Q34" i="4" l="1"/>
  <c r="Q33" i="4"/>
  <c r="Q24" i="4"/>
  <c r="J22" i="4" l="1"/>
  <c r="B21" i="5" l="1"/>
  <c r="B20" i="5"/>
  <c r="Q5" i="4" l="1"/>
  <c r="L5" i="4"/>
  <c r="J5" i="4"/>
  <c r="H5" i="4"/>
  <c r="F5" i="4"/>
  <c r="D5" i="4"/>
  <c r="B5" i="4"/>
  <c r="B37" i="8" l="1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J34" i="6"/>
  <c r="I34" i="6"/>
  <c r="H34" i="6"/>
  <c r="L33" i="6"/>
  <c r="J33" i="6"/>
  <c r="I33" i="6"/>
  <c r="H33" i="6"/>
  <c r="L32" i="6"/>
  <c r="K32" i="6"/>
  <c r="J32" i="6"/>
  <c r="I32" i="6"/>
  <c r="H32" i="6"/>
  <c r="L31" i="6"/>
  <c r="J31" i="6"/>
  <c r="I31" i="6"/>
  <c r="H31" i="6"/>
  <c r="L30" i="6"/>
  <c r="J30" i="6"/>
  <c r="I30" i="6"/>
  <c r="H30" i="6"/>
  <c r="L29" i="6"/>
  <c r="J29" i="6"/>
  <c r="I29" i="6"/>
  <c r="H29" i="6"/>
  <c r="L28" i="6"/>
  <c r="K28" i="6"/>
  <c r="J28" i="6"/>
  <c r="I28" i="6"/>
  <c r="H28" i="6"/>
  <c r="L27" i="6"/>
  <c r="J27" i="6"/>
  <c r="I27" i="6"/>
  <c r="H27" i="6"/>
  <c r="L26" i="6"/>
  <c r="J26" i="6"/>
  <c r="I26" i="6"/>
  <c r="H26" i="6"/>
  <c r="L25" i="6"/>
  <c r="J25" i="6"/>
  <c r="I25" i="6"/>
  <c r="H25" i="6"/>
  <c r="L24" i="6"/>
  <c r="J24" i="6"/>
  <c r="I24" i="6"/>
  <c r="H24" i="6"/>
  <c r="L23" i="6"/>
  <c r="K23" i="6"/>
  <c r="J23" i="6"/>
  <c r="I23" i="6"/>
  <c r="H23" i="6"/>
  <c r="L22" i="6"/>
  <c r="J22" i="6"/>
  <c r="I22" i="6"/>
  <c r="H22" i="6"/>
  <c r="L21" i="6"/>
  <c r="J21" i="6"/>
  <c r="I21" i="6"/>
  <c r="H21" i="6"/>
  <c r="L20" i="6"/>
  <c r="J20" i="6"/>
  <c r="I20" i="6"/>
  <c r="H20" i="6"/>
  <c r="L19" i="6"/>
  <c r="J19" i="6"/>
  <c r="I19" i="6"/>
  <c r="H19" i="6"/>
  <c r="L18" i="6"/>
  <c r="J18" i="6"/>
  <c r="I18" i="6"/>
  <c r="H18" i="6"/>
  <c r="L17" i="6"/>
  <c r="K17" i="6"/>
  <c r="J17" i="6"/>
  <c r="I17" i="6"/>
  <c r="H17" i="6"/>
  <c r="L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J8" i="6"/>
  <c r="I8" i="6"/>
  <c r="H8" i="6"/>
  <c r="L7" i="6"/>
  <c r="J7" i="6"/>
  <c r="I7" i="6"/>
  <c r="H7" i="6"/>
  <c r="L6" i="6"/>
  <c r="J6" i="6"/>
  <c r="I6" i="6"/>
  <c r="H6" i="6"/>
  <c r="L5" i="6"/>
  <c r="K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M32" i="5"/>
  <c r="K32" i="5"/>
  <c r="H32" i="5"/>
  <c r="E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L30" i="5"/>
  <c r="J30" i="5"/>
  <c r="I30" i="5"/>
  <c r="G30" i="5"/>
  <c r="F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5" i="4"/>
  <c r="L35" i="4"/>
  <c r="J35" i="4"/>
  <c r="H35" i="4"/>
  <c r="F35" i="4"/>
  <c r="D35" i="4"/>
  <c r="B35" i="4"/>
  <c r="L34" i="4"/>
  <c r="J34" i="4"/>
  <c r="H34" i="4"/>
  <c r="F34" i="4"/>
  <c r="D34" i="4"/>
  <c r="B34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3" i="4" l="1"/>
  <c r="C107" i="1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6" i="7" l="1"/>
  <c r="L13" i="7"/>
  <c r="N16" i="7" l="1"/>
  <c r="AC16" i="7" s="1"/>
  <c r="M16" i="7"/>
  <c r="AB16" i="7" s="1"/>
  <c r="N13" i="7"/>
  <c r="AC13" i="7" s="1"/>
  <c r="M13" i="7"/>
  <c r="AB13" i="7" s="1"/>
  <c r="L18" i="7" l="1"/>
  <c r="N18" i="7" l="1"/>
  <c r="M18" i="7"/>
  <c r="AB18" i="7" l="1"/>
  <c r="AC18" i="7"/>
  <c r="L29" i="7" l="1"/>
  <c r="M29" i="7" l="1"/>
  <c r="N29" i="7"/>
  <c r="AC29" i="7" l="1"/>
  <c r="AB29" i="7"/>
  <c r="L33" i="7" l="1"/>
  <c r="N33" i="7" l="1"/>
  <c r="M33" i="7"/>
  <c r="AB33" i="7" l="1"/>
  <c r="AC33" i="7"/>
  <c r="L12" i="7" l="1"/>
  <c r="L11" i="7"/>
  <c r="L10" i="7"/>
  <c r="M12" i="7" l="1"/>
  <c r="AB12" i="7" s="1"/>
  <c r="N12" i="7"/>
  <c r="AC12" i="7" s="1"/>
  <c r="N11" i="7"/>
  <c r="AC11" i="7" s="1"/>
  <c r="M11" i="7"/>
  <c r="AB11" i="7" s="1"/>
  <c r="N10" i="7"/>
  <c r="AC10" i="7" s="1"/>
  <c r="M10" i="7"/>
  <c r="AB10" i="7" s="1"/>
  <c r="L6" i="7"/>
  <c r="L24" i="7"/>
  <c r="M6" i="7" l="1"/>
  <c r="N6" i="7"/>
  <c r="AC6" i="7" s="1"/>
  <c r="N24" i="7"/>
  <c r="M24" i="7"/>
  <c r="AB24" i="7" s="1"/>
  <c r="AB6" i="7" l="1"/>
  <c r="AC24" i="7"/>
  <c r="K6" i="6" l="1"/>
  <c r="L7" i="7" l="1"/>
  <c r="M7" i="7" l="1"/>
  <c r="N7" i="7"/>
  <c r="AC7" i="7" l="1"/>
  <c r="AB7" i="7"/>
  <c r="K7" i="6" l="1"/>
  <c r="L8" i="7" l="1"/>
  <c r="N8" i="7" l="1"/>
  <c r="M8" i="7"/>
  <c r="AB8" i="7" l="1"/>
  <c r="AC8" i="7"/>
  <c r="K8" i="6" l="1"/>
  <c r="L9" i="7" l="1"/>
  <c r="N9" i="7" l="1"/>
  <c r="M9" i="7"/>
  <c r="AB9" i="7" l="1"/>
  <c r="AC9" i="7"/>
  <c r="K13" i="6" l="1"/>
  <c r="L14" i="7" l="1"/>
  <c r="N14" i="7" l="1"/>
  <c r="M14" i="7"/>
  <c r="AB14" i="7" l="1"/>
  <c r="AC14" i="7"/>
  <c r="K14" i="6" l="1"/>
  <c r="L15" i="7" l="1"/>
  <c r="K39" i="6"/>
  <c r="K38" i="6"/>
  <c r="K37" i="6"/>
  <c r="N15" i="7" l="1"/>
  <c r="M15" i="7"/>
  <c r="AC15" i="7" l="1"/>
  <c r="AB15" i="7"/>
  <c r="K16" i="6" l="1"/>
  <c r="L17" i="7" l="1"/>
  <c r="N17" i="7" l="1"/>
  <c r="M17" i="7"/>
  <c r="AB17" i="7" l="1"/>
  <c r="AC17" i="7"/>
  <c r="K18" i="6" l="1"/>
  <c r="L19" i="7" l="1"/>
  <c r="N19" i="7" l="1"/>
  <c r="M19" i="7"/>
  <c r="AC19" i="7" l="1"/>
  <c r="AB19" i="7"/>
  <c r="K19" i="6" l="1"/>
  <c r="L20" i="7" l="1"/>
  <c r="N20" i="7" l="1"/>
  <c r="M20" i="7"/>
  <c r="AB20" i="7" l="1"/>
  <c r="AC20" i="7"/>
  <c r="K20" i="6" l="1"/>
  <c r="L21" i="7" l="1"/>
  <c r="N21" i="7" l="1"/>
  <c r="M21" i="7"/>
  <c r="AB21" i="7" l="1"/>
  <c r="AC21" i="7"/>
  <c r="K21" i="6" l="1"/>
  <c r="L22" i="7" l="1"/>
  <c r="N22" i="7" l="1"/>
  <c r="M22" i="7"/>
  <c r="AB22" i="7" l="1"/>
  <c r="AC22" i="7"/>
  <c r="K22" i="6" l="1"/>
  <c r="L23" i="7" l="1"/>
  <c r="N23" i="7" l="1"/>
  <c r="M23" i="7"/>
  <c r="AB23" i="7" l="1"/>
  <c r="AC23" i="7"/>
  <c r="K24" i="6" l="1"/>
  <c r="L25" i="7" l="1"/>
  <c r="N25" i="7" l="1"/>
  <c r="M25" i="7"/>
  <c r="AB25" i="7" l="1"/>
  <c r="AC25" i="7"/>
  <c r="K25" i="6" l="1"/>
  <c r="L26" i="7" l="1"/>
  <c r="M26" i="7" l="1"/>
  <c r="N26" i="7"/>
  <c r="AC26" i="7" l="1"/>
  <c r="AB26" i="7"/>
  <c r="K26" i="6" l="1"/>
  <c r="L27" i="7" l="1"/>
  <c r="N27" i="7" l="1"/>
  <c r="M27" i="7"/>
  <c r="AB27" i="7" l="1"/>
  <c r="AC27" i="7"/>
  <c r="K27" i="6" l="1"/>
  <c r="L28" i="7" l="1"/>
  <c r="M28" i="7" l="1"/>
  <c r="N28" i="7"/>
  <c r="AC28" i="7" l="1"/>
  <c r="AB28" i="7"/>
  <c r="M30" i="5" l="1"/>
  <c r="K30" i="5"/>
  <c r="H30" i="5"/>
  <c r="E30" i="5"/>
  <c r="K29" i="6"/>
  <c r="M39" i="5" l="1"/>
  <c r="M40" i="5"/>
  <c r="M38" i="5"/>
  <c r="K39" i="5"/>
  <c r="K40" i="5"/>
  <c r="K38" i="5"/>
  <c r="H40" i="5"/>
  <c r="H39" i="5"/>
  <c r="H38" i="5"/>
  <c r="E38" i="5"/>
  <c r="E39" i="5"/>
  <c r="E40" i="5"/>
  <c r="L30" i="7"/>
  <c r="N30" i="7" l="1"/>
  <c r="M30" i="7"/>
  <c r="AB30" i="7" l="1"/>
  <c r="AC30" i="7"/>
  <c r="F32" i="5" l="1"/>
  <c r="N32" i="5"/>
  <c r="O32" i="5"/>
  <c r="L32" i="5"/>
  <c r="I32" i="5"/>
  <c r="D32" i="5"/>
  <c r="G32" i="5"/>
  <c r="J32" i="5"/>
  <c r="K30" i="6"/>
  <c r="L31" i="7" l="1"/>
  <c r="F40" i="5"/>
  <c r="F38" i="5"/>
  <c r="F39" i="5"/>
  <c r="I40" i="5"/>
  <c r="I39" i="5"/>
  <c r="I38" i="5"/>
  <c r="D40" i="5"/>
  <c r="D39" i="5"/>
  <c r="D38" i="5"/>
  <c r="G40" i="5"/>
  <c r="G38" i="5"/>
  <c r="G39" i="5"/>
  <c r="J40" i="5"/>
  <c r="J39" i="5"/>
  <c r="J38" i="5"/>
  <c r="L40" i="5"/>
  <c r="L39" i="5"/>
  <c r="L38" i="5"/>
  <c r="O40" i="5"/>
  <c r="O39" i="5"/>
  <c r="O38" i="5"/>
  <c r="N39" i="5"/>
  <c r="N40" i="5"/>
  <c r="N38" i="5"/>
  <c r="N31" i="7" l="1"/>
  <c r="M31" i="7"/>
  <c r="AB31" i="7" l="1"/>
  <c r="AC31" i="7"/>
  <c r="K31" i="6" l="1"/>
  <c r="L32" i="7" l="1"/>
  <c r="N32" i="7" l="1"/>
  <c r="M32" i="7"/>
  <c r="AC32" i="7" l="1"/>
  <c r="AB32" i="7"/>
  <c r="K33" i="6" l="1"/>
  <c r="L34" i="7" l="1"/>
  <c r="N34" i="7" l="1"/>
  <c r="M34" i="7"/>
  <c r="AB34" i="7" l="1"/>
  <c r="AC34" i="7"/>
  <c r="P34" i="6" l="1"/>
  <c r="O33" i="6"/>
  <c r="K34" i="6"/>
  <c r="P12" i="6"/>
  <c r="N12" i="6"/>
  <c r="O12" i="6"/>
  <c r="M12" i="6"/>
  <c r="Q12" i="6"/>
  <c r="Q6" i="6"/>
  <c r="P6" i="6"/>
  <c r="M6" i="6"/>
  <c r="O6" i="6"/>
  <c r="N6" i="6"/>
  <c r="N5" i="6"/>
  <c r="O5" i="6"/>
  <c r="Q5" i="6"/>
  <c r="M5" i="6"/>
  <c r="P5" i="6"/>
  <c r="Q35" i="6"/>
  <c r="P35" i="6"/>
  <c r="O35" i="6"/>
  <c r="N35" i="6"/>
  <c r="M35" i="6"/>
  <c r="Q34" i="6"/>
  <c r="N34" i="6"/>
  <c r="M34" i="6"/>
  <c r="O34" i="6"/>
  <c r="O19" i="6"/>
  <c r="P19" i="6"/>
  <c r="N19" i="6"/>
  <c r="M19" i="6"/>
  <c r="Q19" i="6"/>
  <c r="P11" i="6"/>
  <c r="M11" i="6"/>
  <c r="O11" i="6"/>
  <c r="Q11" i="6"/>
  <c r="N11" i="6"/>
  <c r="Q14" i="6"/>
  <c r="M14" i="6"/>
  <c r="O14" i="6"/>
  <c r="N14" i="6"/>
  <c r="P14" i="6"/>
  <c r="Q24" i="6"/>
  <c r="P24" i="6"/>
  <c r="M24" i="6"/>
  <c r="N24" i="6"/>
  <c r="O24" i="6"/>
  <c r="Q15" i="6"/>
  <c r="O15" i="6"/>
  <c r="M15" i="6"/>
  <c r="N15" i="6"/>
  <c r="P15" i="6"/>
  <c r="Q31" i="6"/>
  <c r="M31" i="6"/>
  <c r="P31" i="6"/>
  <c r="O31" i="6"/>
  <c r="N31" i="6"/>
  <c r="O25" i="6"/>
  <c r="Q25" i="6"/>
  <c r="N25" i="6"/>
  <c r="M25" i="6"/>
  <c r="P25" i="6"/>
  <c r="N20" i="6"/>
  <c r="P20" i="6"/>
  <c r="O20" i="6"/>
  <c r="Q20" i="6"/>
  <c r="M20" i="6"/>
  <c r="N16" i="6"/>
  <c r="Q16" i="6"/>
  <c r="O16" i="6"/>
  <c r="P16" i="6"/>
  <c r="M16" i="6"/>
  <c r="O7" i="6"/>
  <c r="M7" i="6"/>
  <c r="Q7" i="6"/>
  <c r="P7" i="6"/>
  <c r="N7" i="6"/>
  <c r="P30" i="6"/>
  <c r="O30" i="6"/>
  <c r="M30" i="6"/>
  <c r="N30" i="6"/>
  <c r="Q30" i="6"/>
  <c r="M32" i="6"/>
  <c r="N32" i="6"/>
  <c r="O32" i="6"/>
  <c r="P32" i="6"/>
  <c r="Q32" i="6"/>
  <c r="M26" i="6"/>
  <c r="P26" i="6"/>
  <c r="O26" i="6"/>
  <c r="Q26" i="6"/>
  <c r="N26" i="6"/>
  <c r="M17" i="6"/>
  <c r="P17" i="6"/>
  <c r="O17" i="6"/>
  <c r="N17" i="6"/>
  <c r="Q17" i="6"/>
  <c r="N8" i="6"/>
  <c r="O8" i="6"/>
  <c r="M8" i="6"/>
  <c r="P8" i="6"/>
  <c r="Q8" i="6"/>
  <c r="Q33" i="6"/>
  <c r="P33" i="6"/>
  <c r="M33" i="6"/>
  <c r="Q27" i="6"/>
  <c r="P27" i="6"/>
  <c r="N27" i="6"/>
  <c r="O27" i="6"/>
  <c r="M27" i="6"/>
  <c r="N21" i="6"/>
  <c r="M21" i="6"/>
  <c r="P21" i="6"/>
  <c r="O21" i="6"/>
  <c r="Q21" i="6"/>
  <c r="Q9" i="6"/>
  <c r="M9" i="6"/>
  <c r="O9" i="6"/>
  <c r="P9" i="6"/>
  <c r="N9" i="6"/>
  <c r="O29" i="6"/>
  <c r="M29" i="6"/>
  <c r="P29" i="6"/>
  <c r="Q29" i="6"/>
  <c r="N29" i="6"/>
  <c r="O23" i="6"/>
  <c r="M23" i="6"/>
  <c r="N23" i="6"/>
  <c r="Q23" i="6"/>
  <c r="P23" i="6"/>
  <c r="Q28" i="6"/>
  <c r="M28" i="6"/>
  <c r="O28" i="6"/>
  <c r="P28" i="6"/>
  <c r="N28" i="6"/>
  <c r="P22" i="6"/>
  <c r="Q22" i="6"/>
  <c r="M22" i="6"/>
  <c r="O22" i="6"/>
  <c r="N22" i="6"/>
  <c r="N18" i="6"/>
  <c r="O18" i="6"/>
  <c r="M18" i="6"/>
  <c r="Q18" i="6"/>
  <c r="P18" i="6"/>
  <c r="M13" i="6"/>
  <c r="O13" i="6"/>
  <c r="Q13" i="6"/>
  <c r="P13" i="6"/>
  <c r="N13" i="6"/>
  <c r="P10" i="6"/>
  <c r="M10" i="6"/>
  <c r="O10" i="6"/>
  <c r="N10" i="6"/>
  <c r="Q10" i="6"/>
  <c r="N33" i="6"/>
  <c r="L35" i="7" l="1"/>
  <c r="K36" i="6"/>
  <c r="Q38" i="6"/>
  <c r="Q37" i="6"/>
  <c r="Q39" i="6"/>
  <c r="M39" i="6"/>
  <c r="M37" i="6"/>
  <c r="M38" i="6"/>
  <c r="N39" i="6"/>
  <c r="N38" i="6"/>
  <c r="N37" i="6"/>
  <c r="O39" i="6"/>
  <c r="O38" i="6"/>
  <c r="O37" i="6"/>
  <c r="P37" i="6"/>
  <c r="P39" i="6"/>
  <c r="P38" i="6"/>
  <c r="N35" i="7" l="1"/>
  <c r="M35" i="7"/>
  <c r="L38" i="7"/>
  <c r="L40" i="7"/>
  <c r="L39" i="7"/>
  <c r="AB35" i="7" l="1"/>
  <c r="M38" i="7"/>
  <c r="M40" i="7"/>
  <c r="M39" i="7"/>
  <c r="AC35" i="7"/>
  <c r="N37" i="7"/>
  <c r="C110" i="11" s="1"/>
  <c r="N38" i="7"/>
  <c r="N40" i="7"/>
  <c r="N39" i="7"/>
  <c r="AC38" i="7" l="1"/>
  <c r="AC39" i="7"/>
  <c r="AC40" i="7"/>
  <c r="AC37" i="7"/>
  <c r="AB39" i="7"/>
  <c r="AB37" i="7"/>
  <c r="AB40" i="7"/>
  <c r="AB38" i="7" l="1"/>
  <c r="AC45" i="7" s="1"/>
  <c r="C113" i="11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<sst xmlns="http://schemas.openxmlformats.org/spreadsheetml/2006/main" count="178" uniqueCount="125">
  <si>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</si>
  <si>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</si>
  <si>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</si>
  <si>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</si>
  <si>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</si>
  <si>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</si>
  <si>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</si>
  <si>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</si>
  <si>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</si>
  <si>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</si>
  <si>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</si>
  <si>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</si>
  <si>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</si>
  <si>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</si>
  <si>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</si>
  <si>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</si>
  <si>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</si>
  <si>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</si>
  <si>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</si>
  <si>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</si>
  <si>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</si>
  <si>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</si>
  <si>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</si>
  <si>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</si>
  <si>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</si>
  <si>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</si>
  <si>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</si>
  <si>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</si>
  <si>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</si>
  <si>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</si>
  <si>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</si>
  <si>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</si>
  <si>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</si>
  <si>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</si>
  <si>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</si>
  <si>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</si>
  <si>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</si>
  <si>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</si>
  <si>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</si>
  <si>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</si>
  <si>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</si>
  <si>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</si>
  <si>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</si>
  <si>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</si>
  <si>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</si>
  <si>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</si>
  <si>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</si>
  <si>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</si>
  <si>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</si>
  <si>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</si>
  <si>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</si>
  <si>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</si>
  <si>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</si>
  <si>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</si>
  <si>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</si>
  <si>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</si>
  <si>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</si>
  <si>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</si>
  <si>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</si>
  <si>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</si>
  <si>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</si>
  <si>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</si>
  <si>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</si>
  <si>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</si>
  <si>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</si>
  <si>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</si>
  <si>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</si>
  <si>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</si>
  <si>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</si>
  <si>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</si>
  <si>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</si>
  <si>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</si>
  <si>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</si>
  <si>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</si>
  <si>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</si>
  <si>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</si>
  <si>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</si>
  <si>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</si>
  <si>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</si>
  <si>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</si>
  <si>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</si>
  <si>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</si>
  <si>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</si>
  <si>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</si>
  <si>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</si>
  <si>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</si>
  <si>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</si>
  <si>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</si>
  <si>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</si>
  <si>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</si>
  <si>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</si>
  <si>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</si>
  <si>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</si>
  <si>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</si>
  <si>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</si>
  <si>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</si>
  <si>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</si>
  <si>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</si>
  <si>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</si>
  <si>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</si>
  <si>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</si>
  <si>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</si>
  <si>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</si>
  <si>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</si>
  <si>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</si>
  <si>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</si>
  <si>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</si>
  <si>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</si>
  <si>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</si>
  <si>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</si>
  <si>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</si>
  <si>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</si>
  <si>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</si>
  <si>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</si>
  <si>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</si>
  <si>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</si>
  <si>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</si>
  <si>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</si>
  <si>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</si>
  <si>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</si>
  <si>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</si>
  <si>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</si>
  <si>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June  2020</t>
  </si>
  <si>
    <t>June/1/2020</t>
  </si>
  <si>
    <t>Month, Year: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</si>
</sst>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2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164" fontId="1" fillId="0" borderId="1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19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3" fillId="0" borderId="0" xfId="4" applyFont="1" applyBorder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24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4754.5600000000004</c:v>
                </c:pt>
                <c:pt idx="1">
                  <c:v>4638.28</c:v>
                </c:pt>
                <c:pt idx="2">
                  <c:v>4250.68</c:v>
                </c:pt>
                <c:pt idx="3">
                  <c:v>4677.04</c:v>
                </c:pt>
                <c:pt idx="4">
                  <c:v>4793.32</c:v>
                </c:pt>
                <c:pt idx="5">
                  <c:v>4806.24</c:v>
                </c:pt>
                <c:pt idx="6">
                  <c:v>4896.68</c:v>
                </c:pt>
                <c:pt idx="7">
                  <c:v>5090.4799999999996</c:v>
                </c:pt>
                <c:pt idx="8">
                  <c:v>4780.3999999999996</c:v>
                </c:pt>
                <c:pt idx="9">
                  <c:v>4961.28</c:v>
                </c:pt>
                <c:pt idx="10">
                  <c:v>5155.08</c:v>
                </c:pt>
                <c:pt idx="11">
                  <c:v>5529.76</c:v>
                </c:pt>
                <c:pt idx="12">
                  <c:v>5116.32</c:v>
                </c:pt>
                <c:pt idx="13">
                  <c:v>5258.44</c:v>
                </c:pt>
                <c:pt idx="14">
                  <c:v>5168</c:v>
                </c:pt>
                <c:pt idx="15">
                  <c:v>5219.68</c:v>
                </c:pt>
                <c:pt idx="16">
                  <c:v>5516.84</c:v>
                </c:pt>
                <c:pt idx="17">
                  <c:v>5878.6</c:v>
                </c:pt>
                <c:pt idx="18">
                  <c:v>5168</c:v>
                </c:pt>
                <c:pt idx="19">
                  <c:v>5180.92</c:v>
                </c:pt>
                <c:pt idx="20">
                  <c:v>5168</c:v>
                </c:pt>
                <c:pt idx="21">
                  <c:v>5142.16</c:v>
                </c:pt>
                <c:pt idx="22">
                  <c:v>5193.84</c:v>
                </c:pt>
                <c:pt idx="23">
                  <c:v>4845</c:v>
                </c:pt>
                <c:pt idx="24">
                  <c:v>3914.7599999999998</c:v>
                </c:pt>
                <c:pt idx="25">
                  <c:v>5103.3999999999996</c:v>
                </c:pt>
                <c:pt idx="26">
                  <c:v>5168</c:v>
                </c:pt>
                <c:pt idx="27">
                  <c:v>4547.84</c:v>
                </c:pt>
                <c:pt idx="28">
                  <c:v>4573.68</c:v>
                </c:pt>
                <c:pt idx="29">
                  <c:v>4043.96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14037.147180000004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4731.0200000000004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[5]Graph!$C$106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[5]Graph!$C$107:$C$113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4888.5630000000001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7065.299999999952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400</c:v>
                </c:pt>
                <c:pt idx="1">
                  <c:v>400</c:v>
                </c:pt>
                <c:pt idx="2">
                  <c:v>300</c:v>
                </c:pt>
                <c:pt idx="3">
                  <c:v>360</c:v>
                </c:pt>
                <c:pt idx="4">
                  <c:v>380</c:v>
                </c:pt>
                <c:pt idx="5">
                  <c:v>260</c:v>
                </c:pt>
                <c:pt idx="6">
                  <c:v>380</c:v>
                </c:pt>
                <c:pt idx="7">
                  <c:v>400</c:v>
                </c:pt>
                <c:pt idx="8">
                  <c:v>380</c:v>
                </c:pt>
                <c:pt idx="9">
                  <c:v>400</c:v>
                </c:pt>
                <c:pt idx="10">
                  <c:v>440</c:v>
                </c:pt>
                <c:pt idx="11">
                  <c:v>380</c:v>
                </c:pt>
                <c:pt idx="12">
                  <c:v>460</c:v>
                </c:pt>
                <c:pt idx="13">
                  <c:v>360</c:v>
                </c:pt>
                <c:pt idx="14">
                  <c:v>620</c:v>
                </c:pt>
                <c:pt idx="15">
                  <c:v>570</c:v>
                </c:pt>
                <c:pt idx="16">
                  <c:v>510</c:v>
                </c:pt>
                <c:pt idx="17">
                  <c:v>500</c:v>
                </c:pt>
                <c:pt idx="18">
                  <c:v>480</c:v>
                </c:pt>
                <c:pt idx="19">
                  <c:v>360</c:v>
                </c:pt>
                <c:pt idx="20">
                  <c:v>340</c:v>
                </c:pt>
                <c:pt idx="21">
                  <c:v>440</c:v>
                </c:pt>
                <c:pt idx="22">
                  <c:v>480</c:v>
                </c:pt>
                <c:pt idx="23">
                  <c:v>440</c:v>
                </c:pt>
                <c:pt idx="24">
                  <c:v>560</c:v>
                </c:pt>
                <c:pt idx="25">
                  <c:v>560</c:v>
                </c:pt>
                <c:pt idx="26">
                  <c:v>580</c:v>
                </c:pt>
                <c:pt idx="27">
                  <c:v>480</c:v>
                </c:pt>
                <c:pt idx="28">
                  <c:v>430</c:v>
                </c:pt>
                <c:pt idx="29">
                  <c:v>510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555.75</c:v>
                </c:pt>
                <c:pt idx="1">
                  <c:v>555.75</c:v>
                </c:pt>
                <c:pt idx="2">
                  <c:v>367.65000000000003</c:v>
                </c:pt>
                <c:pt idx="3">
                  <c:v>555.75</c:v>
                </c:pt>
                <c:pt idx="4">
                  <c:v>624.15000000000009</c:v>
                </c:pt>
                <c:pt idx="5">
                  <c:v>581.40000000000009</c:v>
                </c:pt>
                <c:pt idx="6">
                  <c:v>555.75</c:v>
                </c:pt>
                <c:pt idx="7">
                  <c:v>470.25000000000006</c:v>
                </c:pt>
                <c:pt idx="8">
                  <c:v>581.40000000000009</c:v>
                </c:pt>
                <c:pt idx="9">
                  <c:v>581.40000000000009</c:v>
                </c:pt>
                <c:pt idx="10">
                  <c:v>795.15000000000009</c:v>
                </c:pt>
                <c:pt idx="11">
                  <c:v>624.15000000000009</c:v>
                </c:pt>
                <c:pt idx="12">
                  <c:v>1068.75</c:v>
                </c:pt>
                <c:pt idx="13">
                  <c:v>598.5</c:v>
                </c:pt>
                <c:pt idx="14">
                  <c:v>581.40000000000009</c:v>
                </c:pt>
                <c:pt idx="15">
                  <c:v>581.40000000000009</c:v>
                </c:pt>
                <c:pt idx="16">
                  <c:v>641.25</c:v>
                </c:pt>
                <c:pt idx="17">
                  <c:v>666.90000000000009</c:v>
                </c:pt>
                <c:pt idx="18">
                  <c:v>555.75</c:v>
                </c:pt>
                <c:pt idx="19">
                  <c:v>624.15000000000009</c:v>
                </c:pt>
                <c:pt idx="20">
                  <c:v>538.65000000000009</c:v>
                </c:pt>
                <c:pt idx="21">
                  <c:v>666.90000000000009</c:v>
                </c:pt>
                <c:pt idx="22">
                  <c:v>598.5</c:v>
                </c:pt>
                <c:pt idx="23">
                  <c:v>513</c:v>
                </c:pt>
                <c:pt idx="24">
                  <c:v>453.15000000000003</c:v>
                </c:pt>
                <c:pt idx="25">
                  <c:v>598.5</c:v>
                </c:pt>
                <c:pt idx="26">
                  <c:v>513</c:v>
                </c:pt>
                <c:pt idx="27">
                  <c:v>513</c:v>
                </c:pt>
                <c:pt idx="28">
                  <c:v>538.65000000000009</c:v>
                </c:pt>
                <c:pt idx="29">
                  <c:v>495.90000000000003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603.57000000000005</c:v>
                </c:pt>
                <c:pt idx="1">
                  <c:v>572.88</c:v>
                </c:pt>
                <c:pt idx="2">
                  <c:v>511.5</c:v>
                </c:pt>
                <c:pt idx="3">
                  <c:v>593.34</c:v>
                </c:pt>
                <c:pt idx="4">
                  <c:v>613.80000000000007</c:v>
                </c:pt>
                <c:pt idx="5">
                  <c:v>593.34</c:v>
                </c:pt>
                <c:pt idx="6">
                  <c:v>603.57000000000005</c:v>
                </c:pt>
                <c:pt idx="7">
                  <c:v>634.26</c:v>
                </c:pt>
                <c:pt idx="8">
                  <c:v>572.88</c:v>
                </c:pt>
                <c:pt idx="9">
                  <c:v>542.19000000000005</c:v>
                </c:pt>
                <c:pt idx="10">
                  <c:v>562.65</c:v>
                </c:pt>
                <c:pt idx="11">
                  <c:v>613.80000000000007</c:v>
                </c:pt>
                <c:pt idx="12">
                  <c:v>593.34</c:v>
                </c:pt>
                <c:pt idx="13">
                  <c:v>583.11</c:v>
                </c:pt>
                <c:pt idx="14">
                  <c:v>593.34</c:v>
                </c:pt>
                <c:pt idx="15">
                  <c:v>624.03</c:v>
                </c:pt>
                <c:pt idx="16">
                  <c:v>664.95</c:v>
                </c:pt>
                <c:pt idx="17">
                  <c:v>675.18000000000006</c:v>
                </c:pt>
                <c:pt idx="18">
                  <c:v>603.57000000000005</c:v>
                </c:pt>
                <c:pt idx="19">
                  <c:v>562.65</c:v>
                </c:pt>
                <c:pt idx="20">
                  <c:v>593.34</c:v>
                </c:pt>
                <c:pt idx="21">
                  <c:v>593.34</c:v>
                </c:pt>
                <c:pt idx="22">
                  <c:v>613.80000000000007</c:v>
                </c:pt>
                <c:pt idx="23">
                  <c:v>542.19000000000005</c:v>
                </c:pt>
                <c:pt idx="24">
                  <c:v>511.5</c:v>
                </c:pt>
                <c:pt idx="25">
                  <c:v>654.72</c:v>
                </c:pt>
                <c:pt idx="26">
                  <c:v>593.34</c:v>
                </c:pt>
                <c:pt idx="27">
                  <c:v>552.42000000000007</c:v>
                </c:pt>
                <c:pt idx="28">
                  <c:v>572.88</c:v>
                </c:pt>
                <c:pt idx="29">
                  <c:v>572.88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176.99554081631152</c:v>
                </c:pt>
                <c:pt idx="1">
                  <c:v>173.50949172938024</c:v>
                </c:pt>
                <c:pt idx="2">
                  <c:v>152.57952823919157</c:v>
                </c:pt>
                <c:pt idx="3">
                  <c:v>168.85537536657611</c:v>
                </c:pt>
                <c:pt idx="4">
                  <c:v>179.64283428571429</c:v>
                </c:pt>
                <c:pt idx="5">
                  <c:v>167.15149575067721</c:v>
                </c:pt>
                <c:pt idx="6">
                  <c:v>170.79759414230099</c:v>
                </c:pt>
                <c:pt idx="7">
                  <c:v>161.75471836729889</c:v>
                </c:pt>
                <c:pt idx="8">
                  <c:v>175.0281414427229</c:v>
                </c:pt>
                <c:pt idx="9">
                  <c:v>174.92832503458871</c:v>
                </c:pt>
                <c:pt idx="10">
                  <c:v>191.69200132452181</c:v>
                </c:pt>
                <c:pt idx="11">
                  <c:v>169.00496428571117</c:v>
                </c:pt>
                <c:pt idx="12">
                  <c:v>224.77245000004302</c:v>
                </c:pt>
                <c:pt idx="13">
                  <c:v>179.13280713342826</c:v>
                </c:pt>
                <c:pt idx="14">
                  <c:v>182.40246050867304</c:v>
                </c:pt>
                <c:pt idx="15">
                  <c:v>184.78440819023169</c:v>
                </c:pt>
                <c:pt idx="16">
                  <c:v>169.41966666662361</c:v>
                </c:pt>
                <c:pt idx="17">
                  <c:v>170.39079097390709</c:v>
                </c:pt>
                <c:pt idx="18">
                  <c:v>185.50551634877016</c:v>
                </c:pt>
                <c:pt idx="19">
                  <c:v>179.87417523056308</c:v>
                </c:pt>
                <c:pt idx="20">
                  <c:v>177.25953658534138</c:v>
                </c:pt>
                <c:pt idx="21">
                  <c:v>180.90182679297774</c:v>
                </c:pt>
                <c:pt idx="22">
                  <c:v>188.63673878632676</c:v>
                </c:pt>
                <c:pt idx="23">
                  <c:v>178.06722173909287</c:v>
                </c:pt>
                <c:pt idx="24">
                  <c:v>189.43576870745017</c:v>
                </c:pt>
                <c:pt idx="25">
                  <c:v>182.23816483519397</c:v>
                </c:pt>
                <c:pt idx="26">
                  <c:v>188.5765400593024</c:v>
                </c:pt>
                <c:pt idx="27">
                  <c:v>184.48437129485598</c:v>
                </c:pt>
                <c:pt idx="28">
                  <c:v>181.77265109039212</c:v>
                </c:pt>
                <c:pt idx="29">
                  <c:v>189.70436424956912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72</c:v>
                </c:pt>
                <c:pt idx="1">
                  <c:v>50</c:v>
                </c:pt>
                <c:pt idx="2">
                  <c:v>41</c:v>
                </c:pt>
                <c:pt idx="3">
                  <c:v>53</c:v>
                </c:pt>
                <c:pt idx="4">
                  <c:v>70</c:v>
                </c:pt>
                <c:pt idx="5">
                  <c:v>69</c:v>
                </c:pt>
                <c:pt idx="6">
                  <c:v>74</c:v>
                </c:pt>
                <c:pt idx="7">
                  <c:v>73</c:v>
                </c:pt>
                <c:pt idx="8">
                  <c:v>78</c:v>
                </c:pt>
                <c:pt idx="9">
                  <c:v>81</c:v>
                </c:pt>
                <c:pt idx="10">
                  <c:v>77</c:v>
                </c:pt>
                <c:pt idx="11">
                  <c:v>69</c:v>
                </c:pt>
                <c:pt idx="12">
                  <c:v>103</c:v>
                </c:pt>
                <c:pt idx="13">
                  <c:v>110</c:v>
                </c:pt>
                <c:pt idx="14">
                  <c:v>78</c:v>
                </c:pt>
                <c:pt idx="15">
                  <c:v>100</c:v>
                </c:pt>
                <c:pt idx="16">
                  <c:v>54</c:v>
                </c:pt>
                <c:pt idx="17">
                  <c:v>67</c:v>
                </c:pt>
                <c:pt idx="18">
                  <c:v>110</c:v>
                </c:pt>
                <c:pt idx="19">
                  <c:v>110</c:v>
                </c:pt>
                <c:pt idx="20">
                  <c:v>115</c:v>
                </c:pt>
                <c:pt idx="21">
                  <c:v>68</c:v>
                </c:pt>
                <c:pt idx="22">
                  <c:v>126</c:v>
                </c:pt>
                <c:pt idx="23">
                  <c:v>86</c:v>
                </c:pt>
                <c:pt idx="24">
                  <c:v>75</c:v>
                </c:pt>
                <c:pt idx="25">
                  <c:v>65</c:v>
                </c:pt>
                <c:pt idx="26">
                  <c:v>65</c:v>
                </c:pt>
                <c:pt idx="27">
                  <c:v>70</c:v>
                </c:pt>
                <c:pt idx="28">
                  <c:v>60</c:v>
                </c:pt>
                <c:pt idx="29">
                  <c:v>65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226.38000000001921</c:v>
                </c:pt>
                <c:pt idx="1">
                  <c:v>219.44999999992797</c:v>
                </c:pt>
                <c:pt idx="2">
                  <c:v>198.66000000001441</c:v>
                </c:pt>
                <c:pt idx="3">
                  <c:v>225.0599999999904</c:v>
                </c:pt>
                <c:pt idx="4">
                  <c:v>231</c:v>
                </c:pt>
                <c:pt idx="5">
                  <c:v>232.98000000004322</c:v>
                </c:pt>
                <c:pt idx="6">
                  <c:v>236.60999999994237</c:v>
                </c:pt>
                <c:pt idx="7">
                  <c:v>242.55000000007203</c:v>
                </c:pt>
                <c:pt idx="8">
                  <c:v>233.3099999999904</c:v>
                </c:pt>
                <c:pt idx="9">
                  <c:v>238.58999999998559</c:v>
                </c:pt>
                <c:pt idx="10">
                  <c:v>249.14999999997599</c:v>
                </c:pt>
                <c:pt idx="11">
                  <c:v>258.7200000000048</c:v>
                </c:pt>
                <c:pt idx="12">
                  <c:v>250.79999999995198</c:v>
                </c:pt>
                <c:pt idx="13">
                  <c:v>249.8099999999904</c:v>
                </c:pt>
                <c:pt idx="14">
                  <c:v>246.51000000003842</c:v>
                </c:pt>
                <c:pt idx="15">
                  <c:v>249.8099999999904</c:v>
                </c:pt>
                <c:pt idx="16">
                  <c:v>264.33000000006723</c:v>
                </c:pt>
                <c:pt idx="17">
                  <c:v>277.85999999994237</c:v>
                </c:pt>
                <c:pt idx="18">
                  <c:v>242.2200000000048</c:v>
                </c:pt>
                <c:pt idx="19">
                  <c:v>250.4700000000048</c:v>
                </c:pt>
                <c:pt idx="20">
                  <c:v>243.54000000003361</c:v>
                </c:pt>
                <c:pt idx="21">
                  <c:v>243.86999999998079</c:v>
                </c:pt>
                <c:pt idx="22">
                  <c:v>250.13999999993757</c:v>
                </c:pt>
                <c:pt idx="23">
                  <c:v>227.70000000004802</c:v>
                </c:pt>
                <c:pt idx="24">
                  <c:v>194.04000000003361</c:v>
                </c:pt>
                <c:pt idx="25">
                  <c:v>240.23999999996158</c:v>
                </c:pt>
                <c:pt idx="26">
                  <c:v>222.42000000005282</c:v>
                </c:pt>
                <c:pt idx="27">
                  <c:v>211.5299999999952</c:v>
                </c:pt>
                <c:pt idx="28">
                  <c:v>211.85999999994237</c:v>
                </c:pt>
                <c:pt idx="29">
                  <c:v>195.6900000000096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1895.8645200000001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14037.147180000004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4731.0200000000004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7065.299999999952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'[5]Monthly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7065.299999999952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212.34423960766119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June/1/2020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1895.8645200000001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May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une%202020%20FILTER%20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une%202020%20DAILY%20RECOR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0%20WTP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5">
          <cell r="F5">
            <v>0</v>
          </cell>
        </row>
        <row r="29">
          <cell r="J29">
            <v>8298632</v>
          </cell>
        </row>
        <row r="30">
          <cell r="J30">
            <v>4621.46</v>
          </cell>
        </row>
        <row r="31">
          <cell r="J31">
            <v>188.92609999999999</v>
          </cell>
        </row>
        <row r="32">
          <cell r="J32">
            <v>9024388</v>
          </cell>
        </row>
        <row r="33">
          <cell r="J33">
            <v>37.315399999999997</v>
          </cell>
        </row>
        <row r="34">
          <cell r="J34">
            <v>17712.88</v>
          </cell>
        </row>
        <row r="35">
          <cell r="J35">
            <v>37406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70</v>
          </cell>
        </row>
        <row r="29">
          <cell r="J29">
            <v>8393742</v>
          </cell>
        </row>
        <row r="30">
          <cell r="J30">
            <v>4624.78</v>
          </cell>
        </row>
        <row r="31">
          <cell r="J31">
            <v>195.75800000000001</v>
          </cell>
        </row>
        <row r="32">
          <cell r="J32">
            <v>9024388</v>
          </cell>
        </row>
        <row r="33">
          <cell r="B33">
            <v>368</v>
          </cell>
          <cell r="F33">
            <v>555.75</v>
          </cell>
          <cell r="J33">
            <v>37.3155</v>
          </cell>
        </row>
        <row r="34">
          <cell r="C34">
            <v>41.551831421156926</v>
          </cell>
          <cell r="F34">
            <v>9.7138033013813931</v>
          </cell>
          <cell r="J34">
            <v>17719.740000000002</v>
          </cell>
        </row>
        <row r="35">
          <cell r="J35">
            <v>37406</v>
          </cell>
        </row>
        <row r="37">
          <cell r="J37">
            <v>1760900</v>
          </cell>
        </row>
        <row r="42">
          <cell r="B42">
            <v>400</v>
          </cell>
          <cell r="E42">
            <v>59</v>
          </cell>
          <cell r="H42">
            <v>72</v>
          </cell>
        </row>
        <row r="43">
          <cell r="C43">
            <v>6.9914913550203464</v>
          </cell>
          <cell r="F43">
            <v>1.031244974865501</v>
          </cell>
          <cell r="H43">
            <v>1.2584684439036622</v>
          </cell>
        </row>
      </sheetData>
      <sheetData sheetId="1">
        <row r="5">
          <cell r="F5">
            <v>0</v>
          </cell>
          <cell r="I5">
            <v>75</v>
          </cell>
        </row>
        <row r="29">
          <cell r="J29">
            <v>8492755</v>
          </cell>
        </row>
        <row r="30">
          <cell r="J30">
            <v>4628.08</v>
          </cell>
        </row>
        <row r="31">
          <cell r="J31">
            <v>202.31659999999999</v>
          </cell>
        </row>
        <row r="32">
          <cell r="J32">
            <v>9201858</v>
          </cell>
        </row>
        <row r="33">
          <cell r="B33">
            <v>359</v>
          </cell>
          <cell r="F33">
            <v>555.75</v>
          </cell>
          <cell r="J33">
            <v>37.315600000000003</v>
          </cell>
        </row>
        <row r="34">
          <cell r="C34">
            <v>41.815690304912664</v>
          </cell>
          <cell r="F34">
            <v>10.020554984587051</v>
          </cell>
          <cell r="J34">
            <v>17726.39</v>
          </cell>
        </row>
        <row r="35">
          <cell r="J35">
            <v>37562</v>
          </cell>
        </row>
        <row r="37">
          <cell r="J37">
            <v>1801820</v>
          </cell>
        </row>
        <row r="42">
          <cell r="B42">
            <v>400</v>
          </cell>
          <cell r="E42">
            <v>56</v>
          </cell>
          <cell r="H42">
            <v>50</v>
          </cell>
        </row>
        <row r="43">
          <cell r="C43">
            <v>7.2122752925502835</v>
          </cell>
          <cell r="F43">
            <v>1.0097185409570397</v>
          </cell>
          <cell r="H43">
            <v>0.90153441156878544</v>
          </cell>
        </row>
      </sheetData>
      <sheetData sheetId="2">
        <row r="5">
          <cell r="F5">
            <v>0</v>
          </cell>
          <cell r="I5">
            <v>72</v>
          </cell>
        </row>
        <row r="29">
          <cell r="J29">
            <v>8589599</v>
          </cell>
        </row>
        <row r="30">
          <cell r="J30">
            <v>4629.5200000000004</v>
          </cell>
        </row>
        <row r="31">
          <cell r="J31">
            <v>208.779</v>
          </cell>
        </row>
        <row r="32">
          <cell r="J32">
            <v>9201858</v>
          </cell>
        </row>
        <row r="33">
          <cell r="B33">
            <v>329</v>
          </cell>
          <cell r="F33">
            <v>367.65000000000003</v>
          </cell>
          <cell r="J33">
            <v>37.348300000000002</v>
          </cell>
        </row>
        <row r="34">
          <cell r="C34">
            <v>42.33171602252775</v>
          </cell>
          <cell r="F34">
            <v>7.3227132579645264</v>
          </cell>
          <cell r="J34">
            <v>17732.41</v>
          </cell>
        </row>
        <row r="35">
          <cell r="J35">
            <v>37562</v>
          </cell>
        </row>
        <row r="37">
          <cell r="J37">
            <v>1842660</v>
          </cell>
        </row>
        <row r="42">
          <cell r="B42">
            <v>300</v>
          </cell>
          <cell r="E42">
            <v>50</v>
          </cell>
          <cell r="H42">
            <v>41</v>
          </cell>
        </row>
        <row r="43">
          <cell r="C43">
            <v>5.9752862162093239</v>
          </cell>
          <cell r="F43">
            <v>0.9958810360348872</v>
          </cell>
          <cell r="H43">
            <v>0.81662244954860763</v>
          </cell>
        </row>
      </sheetData>
      <sheetData sheetId="3">
        <row r="5">
          <cell r="F5">
            <v>0</v>
          </cell>
          <cell r="I5">
            <v>79</v>
          </cell>
        </row>
        <row r="29">
          <cell r="J29">
            <v>8685820</v>
          </cell>
        </row>
        <row r="30">
          <cell r="J30">
            <v>4631.71</v>
          </cell>
        </row>
        <row r="31">
          <cell r="J31">
            <v>215.6884</v>
          </cell>
        </row>
        <row r="32">
          <cell r="J32">
            <v>9416780</v>
          </cell>
        </row>
        <row r="33">
          <cell r="B33">
            <v>362</v>
          </cell>
          <cell r="F33">
            <v>555.75</v>
          </cell>
          <cell r="J33">
            <v>37.386699999999998</v>
          </cell>
        </row>
        <row r="34">
          <cell r="C34">
            <v>41.114088201581254</v>
          </cell>
          <cell r="F34">
            <v>9.7707757547631751</v>
          </cell>
          <cell r="J34">
            <v>17739.23</v>
          </cell>
        </row>
        <row r="35">
          <cell r="J35">
            <v>37660</v>
          </cell>
        </row>
        <row r="37">
          <cell r="J37">
            <v>1882580</v>
          </cell>
        </row>
        <row r="42">
          <cell r="B42">
            <v>360</v>
          </cell>
          <cell r="E42">
            <v>58</v>
          </cell>
          <cell r="H42">
            <v>53</v>
          </cell>
        </row>
        <row r="43">
          <cell r="C43">
            <v>6.329247452478171</v>
          </cell>
          <cell r="F43">
            <v>1.0197120895659275</v>
          </cell>
          <cell r="H43">
            <v>0.93180587494817513</v>
          </cell>
        </row>
      </sheetData>
      <sheetData sheetId="4">
        <row r="29">
          <cell r="J29">
            <v>8783007</v>
          </cell>
        </row>
        <row r="30">
          <cell r="J30">
            <v>4635.4399999999996</v>
          </cell>
        </row>
        <row r="31">
          <cell r="J31">
            <v>222.76820000000001</v>
          </cell>
        </row>
        <row r="32">
          <cell r="J32">
            <v>9659476</v>
          </cell>
        </row>
        <row r="33">
          <cell r="B33">
            <v>371</v>
          </cell>
          <cell r="F33">
            <v>624.15000000000009</v>
          </cell>
          <cell r="J33">
            <v>37.439500000000002</v>
          </cell>
        </row>
        <row r="34">
          <cell r="C34">
            <v>41.052757793764989</v>
          </cell>
          <cell r="F34">
            <v>10.691161356628983</v>
          </cell>
          <cell r="J34">
            <v>17746.23</v>
          </cell>
        </row>
        <row r="35">
          <cell r="J35">
            <v>37909</v>
          </cell>
        </row>
        <row r="37">
          <cell r="J37">
            <v>1922870</v>
          </cell>
        </row>
        <row r="42">
          <cell r="B42">
            <v>380</v>
          </cell>
          <cell r="E42">
            <v>60</v>
          </cell>
          <cell r="H42">
            <v>70</v>
          </cell>
        </row>
        <row r="43">
          <cell r="C43">
            <v>6.5090784515244948</v>
          </cell>
          <cell r="F43">
            <v>1.0277492291880781</v>
          </cell>
          <cell r="H43">
            <v>1.199040767386091</v>
          </cell>
        </row>
      </sheetData>
      <sheetData sheetId="5">
        <row r="5">
          <cell r="F5">
            <v>0</v>
          </cell>
          <cell r="I5">
            <v>71</v>
          </cell>
        </row>
        <row r="29">
          <cell r="J29">
            <v>8880797</v>
          </cell>
        </row>
        <row r="30">
          <cell r="J30">
            <v>4639.17</v>
          </cell>
        </row>
        <row r="31">
          <cell r="J31">
            <v>229.9683</v>
          </cell>
        </row>
        <row r="32">
          <cell r="J32">
            <v>9873028</v>
          </cell>
        </row>
        <row r="33">
          <cell r="B33">
            <v>372</v>
          </cell>
          <cell r="F33">
            <v>581.40000000000009</v>
          </cell>
          <cell r="J33">
            <v>37.439700000000002</v>
          </cell>
        </row>
        <row r="34">
          <cell r="C34">
            <v>40.81358142946641</v>
          </cell>
          <cell r="F34">
            <v>9.8742535716451005</v>
          </cell>
          <cell r="J34">
            <v>17753.29</v>
          </cell>
        </row>
        <row r="35">
          <cell r="J35">
            <v>38015</v>
          </cell>
        </row>
        <row r="37">
          <cell r="J37">
            <v>1963710</v>
          </cell>
        </row>
        <row r="42">
          <cell r="B42">
            <v>260</v>
          </cell>
          <cell r="E42">
            <v>58</v>
          </cell>
          <cell r="H42">
            <v>69</v>
          </cell>
        </row>
        <row r="43">
          <cell r="C43">
            <v>4.4157308713927179</v>
          </cell>
          <cell r="F43">
            <v>0.9850476559260678</v>
          </cell>
          <cell r="H43">
            <v>1.1718670389465289</v>
          </cell>
        </row>
      </sheetData>
      <sheetData sheetId="6">
        <row r="5">
          <cell r="F5">
            <v>0</v>
          </cell>
          <cell r="I5">
            <v>83</v>
          </cell>
        </row>
        <row r="29">
          <cell r="J29">
            <v>8978381</v>
          </cell>
        </row>
        <row r="30">
          <cell r="J30">
            <v>4642.8999999999996</v>
          </cell>
        </row>
        <row r="31">
          <cell r="J31">
            <v>236.97</v>
          </cell>
        </row>
        <row r="32">
          <cell r="J32">
            <v>9945396</v>
          </cell>
        </row>
        <row r="33">
          <cell r="B33">
            <v>379</v>
          </cell>
          <cell r="F33">
            <v>555.75</v>
          </cell>
          <cell r="J33">
            <v>37.447800000000001</v>
          </cell>
        </row>
        <row r="34">
          <cell r="C34">
            <v>40.943646756245158</v>
          </cell>
          <cell r="F34">
            <v>9.2938201739885979</v>
          </cell>
          <cell r="J34">
            <v>17760.46</v>
          </cell>
        </row>
        <row r="35">
          <cell r="J35">
            <v>38015</v>
          </cell>
        </row>
        <row r="37">
          <cell r="J37">
            <v>2004250</v>
          </cell>
        </row>
        <row r="42">
          <cell r="B42">
            <v>380</v>
          </cell>
          <cell r="E42">
            <v>59</v>
          </cell>
          <cell r="H42">
            <v>74</v>
          </cell>
        </row>
        <row r="43">
          <cell r="C43">
            <v>6.35474883691528</v>
          </cell>
          <cell r="F43">
            <v>0.9866583720473725</v>
          </cell>
          <cell r="H43">
            <v>1.2375037208729756</v>
          </cell>
        </row>
      </sheetData>
      <sheetData sheetId="7">
        <row r="5">
          <cell r="F5">
            <v>0</v>
          </cell>
          <cell r="I5">
            <v>83</v>
          </cell>
        </row>
        <row r="29">
          <cell r="J29">
            <v>9076190</v>
          </cell>
        </row>
        <row r="30">
          <cell r="J30">
            <v>4646.67</v>
          </cell>
        </row>
        <row r="31">
          <cell r="J31">
            <v>244.34039999999999</v>
          </cell>
        </row>
        <row r="32">
          <cell r="J32">
            <v>10122458.199999999</v>
          </cell>
        </row>
        <row r="33">
          <cell r="B33">
            <v>394</v>
          </cell>
          <cell r="F33">
            <v>470.25000000000006</v>
          </cell>
          <cell r="J33">
            <v>37.509500000000003</v>
          </cell>
        </row>
        <row r="34">
          <cell r="C34">
            <v>41.521721398379157</v>
          </cell>
          <cell r="F34">
            <v>7.671413889294449</v>
          </cell>
          <cell r="J34">
            <v>17767.810000000001</v>
          </cell>
        </row>
        <row r="35">
          <cell r="J35">
            <v>38115</v>
          </cell>
        </row>
        <row r="37">
          <cell r="J37">
            <v>2045380</v>
          </cell>
        </row>
        <row r="42">
          <cell r="B42">
            <v>400</v>
          </cell>
          <cell r="E42">
            <v>62</v>
          </cell>
          <cell r="H42">
            <v>73</v>
          </cell>
        </row>
        <row r="43">
          <cell r="C43">
            <v>6.5253919313509394</v>
          </cell>
          <cell r="F43">
            <v>1.0114357493593955</v>
          </cell>
          <cell r="H43">
            <v>1.1908840274715464</v>
          </cell>
        </row>
      </sheetData>
      <sheetData sheetId="8">
        <row r="5">
          <cell r="F5">
            <v>0</v>
          </cell>
          <cell r="I5">
            <v>79</v>
          </cell>
        </row>
        <row r="29">
          <cell r="J29">
            <v>9175653</v>
          </cell>
        </row>
        <row r="30">
          <cell r="J30">
            <v>4650.34</v>
          </cell>
        </row>
        <row r="31">
          <cell r="J31">
            <v>251.56790000000001</v>
          </cell>
        </row>
        <row r="32">
          <cell r="J32">
            <v>10298910</v>
          </cell>
        </row>
        <row r="33">
          <cell r="B33">
            <v>370</v>
          </cell>
          <cell r="F33">
            <v>581.40000000000009</v>
          </cell>
          <cell r="J33">
            <v>37.577199999999998</v>
          </cell>
        </row>
        <row r="34">
          <cell r="C34">
            <v>40.536736099099762</v>
          </cell>
          <cell r="F34">
            <v>9.8602871592404835</v>
          </cell>
          <cell r="J34">
            <v>17774.88</v>
          </cell>
        </row>
        <row r="35">
          <cell r="J35">
            <v>38351</v>
          </cell>
        </row>
        <row r="37">
          <cell r="J37">
            <v>2085860</v>
          </cell>
        </row>
        <row r="42">
          <cell r="B42">
            <v>380</v>
          </cell>
          <cell r="E42">
            <v>56</v>
          </cell>
          <cell r="H42">
            <v>78</v>
          </cell>
        </row>
        <row r="43">
          <cell r="C43">
            <v>6.4446321302225371</v>
          </cell>
          <cell r="F43">
            <v>0.94973526129595287</v>
          </cell>
          <cell r="H43">
            <v>1.322845542519363</v>
          </cell>
        </row>
      </sheetData>
      <sheetData sheetId="9">
        <row r="5">
          <cell r="F5">
            <v>0</v>
          </cell>
          <cell r="I5">
            <v>63</v>
          </cell>
        </row>
        <row r="29">
          <cell r="J29">
            <v>9276254</v>
          </cell>
        </row>
        <row r="30">
          <cell r="J30">
            <v>4654.1099999999997</v>
          </cell>
        </row>
        <row r="31">
          <cell r="J31">
            <v>259.12439999999998</v>
          </cell>
        </row>
        <row r="32">
          <cell r="J32">
            <v>10587494</v>
          </cell>
        </row>
        <row r="33">
          <cell r="B33">
            <v>384</v>
          </cell>
          <cell r="F33">
            <v>581.40000000000009</v>
          </cell>
          <cell r="J33">
            <v>37.630400000000002</v>
          </cell>
        </row>
        <row r="34">
          <cell r="C34">
            <v>41.139536503579698</v>
          </cell>
          <cell r="F34">
            <v>9.6420788680264948</v>
          </cell>
          <cell r="J34">
            <v>17782.11</v>
          </cell>
        </row>
        <row r="35">
          <cell r="J35">
            <v>38557</v>
          </cell>
        </row>
        <row r="37">
          <cell r="J37">
            <v>2126710</v>
          </cell>
        </row>
        <row r="42">
          <cell r="B42">
            <v>400</v>
          </cell>
          <cell r="E42">
            <v>53</v>
          </cell>
          <cell r="H42">
            <v>81</v>
          </cell>
        </row>
        <row r="43">
          <cell r="C43">
            <v>6.6336971916246945</v>
          </cell>
          <cell r="F43">
            <v>0.87896487789027211</v>
          </cell>
          <cell r="H43">
            <v>1.3433236813040006</v>
          </cell>
        </row>
      </sheetData>
      <sheetData sheetId="10">
        <row r="5">
          <cell r="F5">
            <v>0</v>
          </cell>
          <cell r="I5">
            <v>90</v>
          </cell>
        </row>
        <row r="29">
          <cell r="J29">
            <v>9378508</v>
          </cell>
        </row>
        <row r="30">
          <cell r="J30">
            <v>4657.82</v>
          </cell>
        </row>
        <row r="31">
          <cell r="J31">
            <v>266.79250000000002</v>
          </cell>
        </row>
        <row r="32">
          <cell r="J32">
            <v>10700172</v>
          </cell>
        </row>
        <row r="33">
          <cell r="B33">
            <v>399</v>
          </cell>
          <cell r="F33">
            <v>795.15000000000009</v>
          </cell>
          <cell r="J33">
            <v>37.630400000000002</v>
          </cell>
        </row>
        <row r="34">
          <cell r="C34">
            <v>40.934775358525073</v>
          </cell>
          <cell r="F34">
            <v>12.628043260756852</v>
          </cell>
          <cell r="J34">
            <v>17789.66</v>
          </cell>
        </row>
        <row r="35">
          <cell r="J35">
            <v>38557</v>
          </cell>
        </row>
        <row r="37">
          <cell r="J37">
            <v>2167160</v>
          </cell>
        </row>
        <row r="42">
          <cell r="B42">
            <v>440</v>
          </cell>
          <cell r="E42">
            <v>55</v>
          </cell>
          <cell r="H42">
            <v>77</v>
          </cell>
        </row>
        <row r="43">
          <cell r="C43">
            <v>6.9877872536414696</v>
          </cell>
          <cell r="F43">
            <v>0.8734734067051837</v>
          </cell>
          <cell r="H43">
            <v>1.2228627693872571</v>
          </cell>
        </row>
      </sheetData>
      <sheetData sheetId="11">
        <row r="5">
          <cell r="F5">
            <v>0</v>
          </cell>
          <cell r="I5">
            <v>72</v>
          </cell>
        </row>
        <row r="29">
          <cell r="J29">
            <v>9481664</v>
          </cell>
        </row>
        <row r="30">
          <cell r="J30">
            <v>4661.54</v>
          </cell>
        </row>
        <row r="31">
          <cell r="J31">
            <v>274.22320000000002</v>
          </cell>
        </row>
        <row r="32">
          <cell r="J32">
            <v>10892538</v>
          </cell>
        </row>
        <row r="33">
          <cell r="B33">
            <v>428</v>
          </cell>
          <cell r="F33">
            <v>624.15000000000009</v>
          </cell>
          <cell r="J33">
            <v>37.686900000000001</v>
          </cell>
        </row>
        <row r="34">
          <cell r="C34">
            <v>42.285763226152987</v>
          </cell>
          <cell r="F34">
            <v>9.5456797827042728</v>
          </cell>
          <cell r="J34">
            <v>17797.5</v>
          </cell>
        </row>
        <row r="35">
          <cell r="J35">
            <v>38692</v>
          </cell>
        </row>
        <row r="42">
          <cell r="B42">
            <v>380</v>
          </cell>
          <cell r="E42">
            <v>60</v>
          </cell>
          <cell r="H42">
            <v>69</v>
          </cell>
        </row>
        <row r="43">
          <cell r="C43">
            <v>5.8116771888610481</v>
          </cell>
          <cell r="F43">
            <v>0.91763324034648119</v>
          </cell>
          <cell r="H43">
            <v>1.0552782263984535</v>
          </cell>
        </row>
      </sheetData>
      <sheetData sheetId="12">
        <row r="5">
          <cell r="F5">
            <v>0</v>
          </cell>
          <cell r="I5">
            <v>78</v>
          </cell>
        </row>
        <row r="29">
          <cell r="J29">
            <v>9583638</v>
          </cell>
        </row>
        <row r="30">
          <cell r="J30">
            <v>4665.2700000000004</v>
          </cell>
        </row>
        <row r="31">
          <cell r="J31">
            <v>281.95280000000002</v>
          </cell>
        </row>
        <row r="32">
          <cell r="J32">
            <v>11049287</v>
          </cell>
        </row>
        <row r="33">
          <cell r="B33">
            <v>396</v>
          </cell>
          <cell r="F33">
            <v>1068.75</v>
          </cell>
          <cell r="J33">
            <v>37.715899999999998</v>
          </cell>
        </row>
        <row r="34">
          <cell r="C34">
            <v>40.35971223022355</v>
          </cell>
          <cell r="F34">
            <v>16.861510791370133</v>
          </cell>
          <cell r="J34">
            <v>17805.099999999999</v>
          </cell>
        </row>
        <row r="35">
          <cell r="J35">
            <v>38785</v>
          </cell>
        </row>
        <row r="37">
          <cell r="J37">
            <v>2248340</v>
          </cell>
        </row>
        <row r="42">
          <cell r="B42">
            <v>460</v>
          </cell>
          <cell r="E42">
            <v>58</v>
          </cell>
          <cell r="H42">
            <v>103</v>
          </cell>
        </row>
        <row r="43">
          <cell r="C43">
            <v>7.25735201312773</v>
          </cell>
          <cell r="F43">
            <v>0.91505742774219212</v>
          </cell>
          <cell r="H43">
            <v>1.6250157768525135</v>
          </cell>
        </row>
      </sheetData>
      <sheetData sheetId="13">
        <row r="5">
          <cell r="F5">
            <v>0</v>
          </cell>
          <cell r="I5">
            <v>75</v>
          </cell>
        </row>
        <row r="29">
          <cell r="J29">
            <v>9686197</v>
          </cell>
        </row>
        <row r="30">
          <cell r="J30">
            <v>4669.01</v>
          </cell>
        </row>
        <row r="31">
          <cell r="J31">
            <v>290.09570000000002</v>
          </cell>
        </row>
        <row r="32">
          <cell r="J32">
            <v>11348329</v>
          </cell>
        </row>
        <row r="33">
          <cell r="B33">
            <v>407</v>
          </cell>
          <cell r="F33">
            <v>598.5</v>
          </cell>
          <cell r="J33">
            <v>37.774999999999999</v>
          </cell>
        </row>
        <row r="34">
          <cell r="C34">
            <v>41.645204312113336</v>
          </cell>
          <cell r="F34">
            <v>9.4798665690964743</v>
          </cell>
          <cell r="J34">
            <v>17812.669999999998</v>
          </cell>
        </row>
        <row r="35">
          <cell r="J35">
            <v>39087</v>
          </cell>
        </row>
        <row r="37">
          <cell r="J37">
            <v>2289680</v>
          </cell>
        </row>
        <row r="42">
          <cell r="B42">
            <v>360</v>
          </cell>
          <cell r="E42">
            <v>57</v>
          </cell>
          <cell r="H42">
            <v>110</v>
          </cell>
        </row>
        <row r="43">
          <cell r="C43">
            <v>5.7021753799076542</v>
          </cell>
          <cell r="F43">
            <v>0.90284443515204527</v>
          </cell>
          <cell r="H43">
            <v>1.7423313660828943</v>
          </cell>
        </row>
      </sheetData>
      <sheetData sheetId="14">
        <row r="5">
          <cell r="F5">
            <v>0</v>
          </cell>
          <cell r="I5">
            <v>81</v>
          </cell>
        </row>
        <row r="29">
          <cell r="J29">
            <v>9787109</v>
          </cell>
        </row>
        <row r="30">
          <cell r="J30">
            <v>4672.74</v>
          </cell>
        </row>
        <row r="31">
          <cell r="J31">
            <v>297.53590000000003</v>
          </cell>
        </row>
        <row r="32">
          <cell r="J32">
            <v>11417466</v>
          </cell>
        </row>
        <row r="33">
          <cell r="B33">
            <v>400</v>
          </cell>
          <cell r="F33">
            <v>581.40000000000009</v>
          </cell>
          <cell r="J33">
            <v>37.774999999999999</v>
          </cell>
        </row>
        <row r="34">
          <cell r="C34">
            <v>41.476858673697144</v>
          </cell>
          <cell r="F34">
            <v>9.3322932015818587</v>
          </cell>
          <cell r="J34">
            <v>17820.14</v>
          </cell>
        </row>
        <row r="35">
          <cell r="J35">
            <v>39087</v>
          </cell>
        </row>
        <row r="37">
          <cell r="J37">
            <v>2330960</v>
          </cell>
        </row>
        <row r="42">
          <cell r="B42">
            <v>620</v>
          </cell>
          <cell r="E42">
            <v>58</v>
          </cell>
          <cell r="H42">
            <v>78</v>
          </cell>
        </row>
        <row r="43">
          <cell r="C43">
            <v>9.9518778551440512</v>
          </cell>
          <cell r="F43">
            <v>0.9309821219328307</v>
          </cell>
          <cell r="H43">
            <v>1.2520104398407033</v>
          </cell>
        </row>
      </sheetData>
      <sheetData sheetId="15">
        <row r="5">
          <cell r="F5">
            <v>0</v>
          </cell>
          <cell r="I5">
            <v>76</v>
          </cell>
        </row>
        <row r="29">
          <cell r="J29">
            <v>9890606</v>
          </cell>
        </row>
        <row r="30">
          <cell r="J30">
            <v>4676.5200000000004</v>
          </cell>
        </row>
        <row r="31">
          <cell r="J31">
            <v>305.29410000000001</v>
          </cell>
        </row>
        <row r="32">
          <cell r="J32">
            <v>11570401</v>
          </cell>
        </row>
        <row r="33">
          <cell r="B33">
            <v>404</v>
          </cell>
          <cell r="F33">
            <v>581.40000000000009</v>
          </cell>
          <cell r="J33">
            <v>37.774999999999999</v>
          </cell>
        </row>
        <row r="34">
          <cell r="C34">
            <v>41.338237204161643</v>
          </cell>
          <cell r="F34">
            <v>9.2090132385508614</v>
          </cell>
          <cell r="J34">
            <v>17827.71</v>
          </cell>
        </row>
        <row r="35">
          <cell r="J35">
            <v>39163</v>
          </cell>
        </row>
        <row r="37">
          <cell r="J37">
            <v>2372050</v>
          </cell>
        </row>
        <row r="42">
          <cell r="B42">
            <v>570</v>
          </cell>
          <cell r="E42">
            <v>61</v>
          </cell>
          <cell r="H42">
            <v>100</v>
          </cell>
        </row>
        <row r="43">
          <cell r="C43">
            <v>9.0284443515204522</v>
          </cell>
          <cell r="F43">
            <v>0.96620193937324128</v>
          </cell>
          <cell r="H43">
            <v>1.5839376055299039</v>
          </cell>
        </row>
      </sheetData>
      <sheetData sheetId="16">
        <row r="5">
          <cell r="F5">
            <v>0</v>
          </cell>
          <cell r="I5">
            <v>75</v>
          </cell>
        </row>
        <row r="29">
          <cell r="J29">
            <v>9990704</v>
          </cell>
        </row>
        <row r="30">
          <cell r="J30">
            <v>4680.1899999999996</v>
          </cell>
        </row>
        <row r="31">
          <cell r="J31">
            <v>313.27670000000001</v>
          </cell>
        </row>
        <row r="32">
          <cell r="J32">
            <v>11667601</v>
          </cell>
        </row>
        <row r="33">
          <cell r="B33">
            <v>427</v>
          </cell>
          <cell r="F33">
            <v>641.25</v>
          </cell>
          <cell r="J33">
            <v>37.853900000000003</v>
          </cell>
        </row>
        <row r="34">
          <cell r="C34">
            <v>41.291610906021226</v>
          </cell>
          <cell r="F34">
            <v>9.5990623231727259</v>
          </cell>
          <cell r="J34">
            <v>17835.72</v>
          </cell>
        </row>
        <row r="35">
          <cell r="J35">
            <v>39264</v>
          </cell>
        </row>
        <row r="37">
          <cell r="J37">
            <v>2412570</v>
          </cell>
        </row>
        <row r="42">
          <cell r="B42">
            <v>510</v>
          </cell>
          <cell r="E42">
            <v>65</v>
          </cell>
          <cell r="H42">
            <v>54</v>
          </cell>
        </row>
        <row r="43">
          <cell r="C43">
            <v>7.634341964628601</v>
          </cell>
          <cell r="F43">
            <v>0.97300436804090018</v>
          </cell>
          <cell r="H43">
            <v>0.80834209037244009</v>
          </cell>
        </row>
      </sheetData>
      <sheetData sheetId="17">
        <row r="5">
          <cell r="F5">
            <v>0</v>
          </cell>
          <cell r="I5">
            <v>81</v>
          </cell>
        </row>
        <row r="29">
          <cell r="J29">
            <v>10094680</v>
          </cell>
        </row>
        <row r="30">
          <cell r="J30">
            <v>4683.53</v>
          </cell>
        </row>
        <row r="31">
          <cell r="J31">
            <v>321.47620000000001</v>
          </cell>
        </row>
        <row r="32">
          <cell r="J32">
            <v>11870155</v>
          </cell>
        </row>
        <row r="33">
          <cell r="B33">
            <v>455</v>
          </cell>
          <cell r="F33">
            <v>666.90000000000009</v>
          </cell>
          <cell r="J33">
            <v>37.883499999999998</v>
          </cell>
        </row>
        <row r="34">
          <cell r="C34">
            <v>41.856775861979436</v>
          </cell>
          <cell r="F34">
            <v>9.4969155317096217</v>
          </cell>
          <cell r="J34">
            <v>17844.14</v>
          </cell>
        </row>
        <row r="35">
          <cell r="J35">
            <v>39354</v>
          </cell>
        </row>
        <row r="37">
          <cell r="J37">
            <v>2454210</v>
          </cell>
        </row>
        <row r="42">
          <cell r="B42">
            <v>500</v>
          </cell>
          <cell r="E42">
            <v>66</v>
          </cell>
          <cell r="H42">
            <v>67</v>
          </cell>
        </row>
        <row r="43">
          <cell r="C43">
            <v>7.1201945806789775</v>
          </cell>
          <cell r="F43">
            <v>0.93986568464962505</v>
          </cell>
          <cell r="H43">
            <v>0.954106073810983</v>
          </cell>
        </row>
      </sheetData>
      <sheetData sheetId="18">
        <row r="5">
          <cell r="F5">
            <v>2</v>
          </cell>
          <cell r="I5">
            <v>67</v>
          </cell>
        </row>
        <row r="29">
          <cell r="J29">
            <v>10197059</v>
          </cell>
        </row>
        <row r="30">
          <cell r="J30">
            <v>4687</v>
          </cell>
        </row>
        <row r="31">
          <cell r="J31">
            <v>329.19319999999999</v>
          </cell>
        </row>
        <row r="32">
          <cell r="J32">
            <v>12002874</v>
          </cell>
        </row>
        <row r="33">
          <cell r="B33">
            <v>400</v>
          </cell>
          <cell r="F33">
            <v>555.75</v>
          </cell>
          <cell r="J33">
            <v>37.939799999999998</v>
          </cell>
        </row>
        <row r="34">
          <cell r="C34">
            <v>42.211462437678449</v>
          </cell>
          <cell r="F34">
            <v>9.0785682081036363</v>
          </cell>
          <cell r="J34">
            <v>17851.48</v>
          </cell>
        </row>
        <row r="35">
          <cell r="J35">
            <v>39407</v>
          </cell>
        </row>
        <row r="37">
          <cell r="J37">
            <v>2494960</v>
          </cell>
        </row>
        <row r="42">
          <cell r="B42">
            <v>480</v>
          </cell>
          <cell r="E42">
            <v>59</v>
          </cell>
          <cell r="H42">
            <v>110</v>
          </cell>
        </row>
        <row r="43">
          <cell r="C43">
            <v>7.841138533314882</v>
          </cell>
          <cell r="F43">
            <v>0.96380661138662094</v>
          </cell>
          <cell r="H43">
            <v>1.796927580551327</v>
          </cell>
        </row>
      </sheetData>
      <sheetData sheetId="19">
        <row r="5">
          <cell r="F5">
            <v>0</v>
          </cell>
          <cell r="I5">
            <v>81</v>
          </cell>
        </row>
        <row r="29">
          <cell r="J29">
            <v>10300100</v>
          </cell>
        </row>
        <row r="30">
          <cell r="J30">
            <v>4687.57</v>
          </cell>
        </row>
        <row r="31">
          <cell r="J31">
            <v>336.8485</v>
          </cell>
        </row>
        <row r="32">
          <cell r="J32">
            <v>12302894</v>
          </cell>
        </row>
        <row r="33">
          <cell r="B33">
            <v>401</v>
          </cell>
          <cell r="F33">
            <v>624.15000000000009</v>
          </cell>
          <cell r="J33">
            <v>37.991799999999998</v>
          </cell>
        </row>
        <row r="34">
          <cell r="C34">
            <v>40.923150807416526</v>
          </cell>
          <cell r="F34">
            <v>9.8600961128328652</v>
          </cell>
          <cell r="J34">
            <v>17859.07</v>
          </cell>
        </row>
        <row r="35">
          <cell r="J35">
            <v>39655</v>
          </cell>
        </row>
        <row r="37">
          <cell r="J37">
            <v>2536410</v>
          </cell>
        </row>
        <row r="42">
          <cell r="B42">
            <v>360</v>
          </cell>
          <cell r="E42">
            <v>55</v>
          </cell>
          <cell r="H42">
            <v>110</v>
          </cell>
        </row>
        <row r="43">
          <cell r="C43">
            <v>5.6871498848351063</v>
          </cell>
          <cell r="F43">
            <v>0.86887012129425223</v>
          </cell>
          <cell r="H43">
            <v>1.7377402425885045</v>
          </cell>
        </row>
      </sheetData>
      <sheetData sheetId="20">
        <row r="5">
          <cell r="F5">
            <v>0</v>
          </cell>
          <cell r="I5">
            <v>78</v>
          </cell>
        </row>
        <row r="29">
          <cell r="J29">
            <v>10401038</v>
          </cell>
        </row>
        <row r="30">
          <cell r="J30">
            <v>4687.57</v>
          </cell>
        </row>
        <row r="31">
          <cell r="J31">
            <v>344.41230000000002</v>
          </cell>
        </row>
        <row r="32">
          <cell r="J32">
            <v>12378190</v>
          </cell>
        </row>
        <row r="33">
          <cell r="B33">
            <v>400</v>
          </cell>
          <cell r="F33">
            <v>538.65000000000009</v>
          </cell>
          <cell r="J33">
            <v>37.991900000000001</v>
          </cell>
        </row>
        <row r="34">
          <cell r="C34">
            <v>41.982674023377129</v>
          </cell>
          <cell r="F34">
            <v>8.7515353570789838</v>
          </cell>
          <cell r="J34">
            <v>17866.45</v>
          </cell>
        </row>
        <row r="35">
          <cell r="J35">
            <v>39736</v>
          </cell>
        </row>
        <row r="37">
          <cell r="J37">
            <v>2577630</v>
          </cell>
        </row>
        <row r="42">
          <cell r="B42">
            <v>340</v>
          </cell>
          <cell r="E42">
            <v>58</v>
          </cell>
          <cell r="H42">
            <v>115</v>
          </cell>
        </row>
        <row r="43">
          <cell r="C43">
            <v>5.5240360557075165</v>
          </cell>
          <cell r="F43">
            <v>0.94233556244422345</v>
          </cell>
          <cell r="H43">
            <v>1.8684239600187187</v>
          </cell>
        </row>
      </sheetData>
      <sheetData sheetId="21">
        <row r="5">
          <cell r="F5">
            <v>0.2</v>
          </cell>
          <cell r="I5">
            <v>79</v>
          </cell>
        </row>
        <row r="29">
          <cell r="J29">
            <v>10506959</v>
          </cell>
        </row>
        <row r="30">
          <cell r="J30">
            <v>4687.57</v>
          </cell>
        </row>
        <row r="31">
          <cell r="J31">
            <v>352.35300000000001</v>
          </cell>
        </row>
        <row r="32">
          <cell r="J32">
            <v>12501493</v>
          </cell>
        </row>
        <row r="33">
          <cell r="B33">
            <v>398</v>
          </cell>
          <cell r="F33">
            <v>666.90000000000009</v>
          </cell>
          <cell r="J33">
            <v>37.991900000000001</v>
          </cell>
        </row>
        <row r="34">
          <cell r="C34">
            <v>41.716234590139024</v>
          </cell>
          <cell r="F34">
            <v>10.820572229632575</v>
          </cell>
          <cell r="J34">
            <v>17873.84</v>
          </cell>
        </row>
        <row r="35">
          <cell r="J35">
            <v>39849</v>
          </cell>
        </row>
        <row r="37">
          <cell r="J37">
            <v>2618650</v>
          </cell>
        </row>
        <row r="42">
          <cell r="B42">
            <v>440</v>
          </cell>
          <cell r="E42">
            <v>58</v>
          </cell>
          <cell r="H42">
            <v>68</v>
          </cell>
        </row>
        <row r="43">
          <cell r="C43">
            <v>7.1390789939096297</v>
          </cell>
          <cell r="F43">
            <v>0.94106041283354214</v>
          </cell>
          <cell r="H43">
            <v>1.1033122081496702</v>
          </cell>
        </row>
      </sheetData>
      <sheetData sheetId="22">
        <row r="5">
          <cell r="F5">
            <v>0</v>
          </cell>
          <cell r="I5">
            <v>72</v>
          </cell>
        </row>
        <row r="29">
          <cell r="J29">
            <v>10609854</v>
          </cell>
        </row>
        <row r="30">
          <cell r="J30">
            <v>4688.3599999999997</v>
          </cell>
        </row>
        <row r="31">
          <cell r="J31">
            <v>359.62569999999999</v>
          </cell>
        </row>
        <row r="32">
          <cell r="J32">
            <v>12679697</v>
          </cell>
        </row>
        <row r="33">
          <cell r="B33">
            <v>402</v>
          </cell>
          <cell r="F33">
            <v>598.5</v>
          </cell>
          <cell r="J33">
            <v>38.062600000000003</v>
          </cell>
        </row>
        <row r="34">
          <cell r="C34">
            <v>41.079326512415101</v>
          </cell>
          <cell r="F34">
            <v>9.4673601488226193</v>
          </cell>
          <cell r="J34">
            <v>17881.419999999998</v>
          </cell>
        </row>
        <row r="35">
          <cell r="J35">
            <v>39950</v>
          </cell>
        </row>
        <row r="37">
          <cell r="J37">
            <v>2659960</v>
          </cell>
        </row>
        <row r="42">
          <cell r="B42">
            <v>480</v>
          </cell>
          <cell r="E42">
            <v>60</v>
          </cell>
          <cell r="H42">
            <v>126</v>
          </cell>
        </row>
        <row r="43">
          <cell r="C43">
            <v>7.5928702947950839</v>
          </cell>
          <cell r="F43">
            <v>0.94910878684938549</v>
          </cell>
          <cell r="H43">
            <v>1.9931284523837096</v>
          </cell>
        </row>
      </sheetData>
      <sheetData sheetId="23">
        <row r="5">
          <cell r="F5">
            <v>0</v>
          </cell>
          <cell r="I5">
            <v>78</v>
          </cell>
        </row>
        <row r="29">
          <cell r="J29">
            <v>10705238</v>
          </cell>
        </row>
        <row r="30">
          <cell r="J30">
            <v>4691.79</v>
          </cell>
        </row>
        <row r="31">
          <cell r="J31">
            <v>366.42</v>
          </cell>
        </row>
        <row r="32">
          <cell r="J32">
            <v>12933015</v>
          </cell>
        </row>
        <row r="33">
          <cell r="B33">
            <v>375</v>
          </cell>
          <cell r="F33">
            <v>513</v>
          </cell>
          <cell r="J33">
            <v>38.062600000000003</v>
          </cell>
        </row>
        <row r="34">
          <cell r="C34">
            <v>42.096757376698449</v>
          </cell>
          <cell r="F34">
            <v>8.9146074444773191</v>
          </cell>
          <cell r="J34">
            <v>17888.32</v>
          </cell>
        </row>
        <row r="35">
          <cell r="J35">
            <v>40073</v>
          </cell>
        </row>
        <row r="37">
          <cell r="J37">
            <v>2698860</v>
          </cell>
        </row>
        <row r="42">
          <cell r="B42">
            <v>440</v>
          </cell>
          <cell r="E42">
            <v>53</v>
          </cell>
          <cell r="H42">
            <v>86</v>
          </cell>
        </row>
        <row r="43">
          <cell r="C43">
            <v>7.6460570673879538</v>
          </cell>
          <cell r="F43">
            <v>0.92100232857173092</v>
          </cell>
          <cell r="H43">
            <v>1.4944566086258273</v>
          </cell>
        </row>
      </sheetData>
      <sheetData sheetId="24">
        <row r="5">
          <cell r="F5">
            <v>0</v>
          </cell>
          <cell r="I5">
            <v>73</v>
          </cell>
        </row>
        <row r="29">
          <cell r="J29">
            <v>10803816</v>
          </cell>
        </row>
        <row r="30">
          <cell r="J30">
            <v>4695.3500000000004</v>
          </cell>
        </row>
        <row r="31">
          <cell r="J31">
            <v>372.89699999999999</v>
          </cell>
        </row>
        <row r="32">
          <cell r="J32">
            <v>13012448</v>
          </cell>
        </row>
        <row r="33">
          <cell r="B33">
            <v>303</v>
          </cell>
          <cell r="F33">
            <v>453.15000000000003</v>
          </cell>
          <cell r="J33">
            <v>38.101900000000001</v>
          </cell>
        </row>
        <row r="34">
          <cell r="C34">
            <v>39.914598933091504</v>
          </cell>
          <cell r="F34">
            <v>9.2405667302876378</v>
          </cell>
          <cell r="J34">
            <v>17894.2</v>
          </cell>
        </row>
        <row r="35">
          <cell r="J35">
            <v>40170</v>
          </cell>
        </row>
        <row r="37">
          <cell r="J37">
            <v>2740650</v>
          </cell>
        </row>
        <row r="42">
          <cell r="B42">
            <v>560</v>
          </cell>
          <cell r="E42">
            <v>50</v>
          </cell>
          <cell r="H42">
            <v>75</v>
          </cell>
        </row>
        <row r="43">
          <cell r="C43">
            <v>11.419435879865555</v>
          </cell>
          <cell r="F43">
            <v>1.0195924892737105</v>
          </cell>
          <cell r="H43">
            <v>1.5293887339105656</v>
          </cell>
        </row>
      </sheetData>
      <sheetData sheetId="25">
        <row r="5">
          <cell r="F5">
            <v>0</v>
          </cell>
          <cell r="I5">
            <v>75</v>
          </cell>
        </row>
        <row r="29">
          <cell r="J29">
            <v>10916742</v>
          </cell>
        </row>
        <row r="30">
          <cell r="J30">
            <v>4698.8900000000003</v>
          </cell>
        </row>
        <row r="31">
          <cell r="J31">
            <v>379.80959999999999</v>
          </cell>
        </row>
        <row r="32">
          <cell r="J32">
            <v>13254329</v>
          </cell>
        </row>
        <row r="33">
          <cell r="B33">
            <v>395</v>
          </cell>
          <cell r="F33">
            <v>598.5</v>
          </cell>
          <cell r="J33">
            <v>38.127099999999999</v>
          </cell>
        </row>
        <row r="34">
          <cell r="C34">
            <v>42.027367117301893</v>
          </cell>
          <cell r="F34">
            <v>9.8574986164929985</v>
          </cell>
          <cell r="J34">
            <v>17901.48</v>
          </cell>
        </row>
        <row r="35">
          <cell r="J35">
            <v>40333</v>
          </cell>
        </row>
        <row r="37">
          <cell r="J37">
            <v>2782260</v>
          </cell>
        </row>
        <row r="42">
          <cell r="B42">
            <v>560</v>
          </cell>
          <cell r="E42">
            <v>64</v>
          </cell>
          <cell r="H42">
            <v>65</v>
          </cell>
        </row>
        <row r="43">
          <cell r="C43">
            <v>9.2233905183560214</v>
          </cell>
          <cell r="F43">
            <v>1.0541017735264027</v>
          </cell>
          <cell r="H43">
            <v>1.0705721137377526</v>
          </cell>
        </row>
      </sheetData>
      <sheetData sheetId="26">
        <row r="5">
          <cell r="F5">
            <v>0</v>
          </cell>
          <cell r="I5">
            <v>76</v>
          </cell>
        </row>
        <row r="29">
          <cell r="J29">
            <v>11019449</v>
          </cell>
        </row>
        <row r="30">
          <cell r="J30">
            <v>4702.3599999999997</v>
          </cell>
        </row>
        <row r="31">
          <cell r="J31">
            <v>386.61950000000002</v>
          </cell>
        </row>
        <row r="32">
          <cell r="J32">
            <v>13483914</v>
          </cell>
        </row>
        <row r="33">
          <cell r="B33">
            <v>400</v>
          </cell>
          <cell r="F33">
            <v>513</v>
          </cell>
          <cell r="J33">
            <v>38.194699999999997</v>
          </cell>
        </row>
        <row r="34">
          <cell r="C34">
            <v>45.969159390577502</v>
          </cell>
          <cell r="F34">
            <v>9.1262301731293576</v>
          </cell>
          <cell r="J34">
            <v>17908.22</v>
          </cell>
        </row>
        <row r="35">
          <cell r="J35">
            <v>40451</v>
          </cell>
        </row>
        <row r="37">
          <cell r="J37">
            <v>2823170</v>
          </cell>
        </row>
        <row r="42">
          <cell r="B42">
            <v>580</v>
          </cell>
          <cell r="E42">
            <v>58</v>
          </cell>
          <cell r="H42">
            <v>65</v>
          </cell>
        </row>
        <row r="43">
          <cell r="C43">
            <v>10.318154971569253</v>
          </cell>
          <cell r="F43">
            <v>1.0318154971569253</v>
          </cell>
          <cell r="H43">
            <v>1.1563449537103474</v>
          </cell>
        </row>
      </sheetData>
      <sheetData sheetId="27">
        <row r="5">
          <cell r="F5">
            <v>0</v>
          </cell>
          <cell r="I5">
            <v>80</v>
          </cell>
        </row>
        <row r="29">
          <cell r="J29">
            <v>11118091</v>
          </cell>
        </row>
        <row r="30">
          <cell r="J30">
            <v>4705.84</v>
          </cell>
        </row>
        <row r="31">
          <cell r="J31">
            <v>393.47899999999998</v>
          </cell>
        </row>
        <row r="32">
          <cell r="J32">
            <v>13679900</v>
          </cell>
        </row>
        <row r="33">
          <cell r="B33">
            <v>352</v>
          </cell>
          <cell r="F33">
            <v>513</v>
          </cell>
          <cell r="J33">
            <v>38.194800000000001</v>
          </cell>
        </row>
        <row r="34">
          <cell r="C34">
            <v>42.535456813956984</v>
          </cell>
          <cell r="F34">
            <v>9.5960672959294655</v>
          </cell>
          <cell r="J34">
            <v>17914.63</v>
          </cell>
        </row>
        <row r="35">
          <cell r="J35">
            <v>40755</v>
          </cell>
        </row>
        <row r="37">
          <cell r="J37">
            <v>2863810</v>
          </cell>
        </row>
        <row r="42">
          <cell r="B42">
            <v>480</v>
          </cell>
          <cell r="E42">
            <v>54</v>
          </cell>
          <cell r="H42">
            <v>70</v>
          </cell>
        </row>
        <row r="43">
          <cell r="C43">
            <v>8.9787764172439442</v>
          </cell>
          <cell r="F43">
            <v>1.0101123469399436</v>
          </cell>
          <cell r="H43">
            <v>1.3094048941814085</v>
          </cell>
        </row>
      </sheetData>
      <sheetData sheetId="28">
        <row r="5">
          <cell r="F5">
            <v>0</v>
          </cell>
          <cell r="I5">
            <v>84</v>
          </cell>
        </row>
        <row r="29">
          <cell r="J29">
            <v>11218564</v>
          </cell>
        </row>
        <row r="30">
          <cell r="J30">
            <v>4709.32</v>
          </cell>
        </row>
        <row r="31">
          <cell r="J31">
            <v>399.9957</v>
          </cell>
        </row>
        <row r="32">
          <cell r="J32">
            <v>13919245</v>
          </cell>
        </row>
        <row r="33">
          <cell r="B33">
            <v>354</v>
          </cell>
          <cell r="F33">
            <v>538.65000000000009</v>
          </cell>
          <cell r="J33">
            <v>38.235799999999998</v>
          </cell>
        </row>
        <row r="34">
          <cell r="C34">
            <v>42.710504493613001</v>
          </cell>
          <cell r="F34">
            <v>10.060176158141648</v>
          </cell>
          <cell r="J34">
            <v>17921.05</v>
          </cell>
        </row>
        <row r="35">
          <cell r="J35">
            <v>40880</v>
          </cell>
        </row>
        <row r="37">
          <cell r="J37">
            <v>2904690</v>
          </cell>
        </row>
        <row r="42">
          <cell r="B42">
            <v>430</v>
          </cell>
          <cell r="E42">
            <v>56</v>
          </cell>
          <cell r="H42">
            <v>60</v>
          </cell>
        </row>
        <row r="43">
          <cell r="C43">
            <v>8.0309584108436045</v>
          </cell>
          <cell r="F43">
            <v>1.0458922581563763</v>
          </cell>
          <cell r="H43">
            <v>1.1205988480246889</v>
          </cell>
        </row>
      </sheetData>
      <sheetData sheetId="29">
        <row r="5">
          <cell r="F5">
            <v>0</v>
          </cell>
          <cell r="I5">
            <v>81</v>
          </cell>
        </row>
        <row r="29">
          <cell r="J29">
            <v>11337967</v>
          </cell>
        </row>
        <row r="30">
          <cell r="J30">
            <v>4712.88</v>
          </cell>
        </row>
        <row r="31">
          <cell r="J31">
            <v>406.5215</v>
          </cell>
        </row>
        <row r="32">
          <cell r="J32">
            <v>14063086</v>
          </cell>
        </row>
        <row r="33">
          <cell r="B33">
            <v>313</v>
          </cell>
          <cell r="F33">
            <v>495.90000000000003</v>
          </cell>
          <cell r="J33">
            <v>38.276800000000001</v>
          </cell>
        </row>
        <row r="34">
          <cell r="C34">
            <v>40.884257181099656</v>
          </cell>
          <cell r="F34">
            <v>10.027054241934797</v>
          </cell>
          <cell r="J34">
            <v>17926.98</v>
          </cell>
        </row>
        <row r="35">
          <cell r="J35">
            <v>40880</v>
          </cell>
        </row>
        <row r="37">
          <cell r="J37">
            <v>2946040</v>
          </cell>
        </row>
        <row r="42">
          <cell r="B42">
            <v>510</v>
          </cell>
          <cell r="E42">
            <v>56</v>
          </cell>
          <cell r="H42">
            <v>65</v>
          </cell>
        </row>
        <row r="43">
          <cell r="C43">
            <v>10.312154997755083</v>
          </cell>
          <cell r="F43">
            <v>1.1323150585770287</v>
          </cell>
          <cell r="H43">
            <v>1.3142942644197657</v>
          </cell>
        </row>
      </sheetData>
      <sheetData sheetId="30">
        <row r="33">
          <cell r="F33" t="str">
            <v/>
          </cell>
        </row>
        <row r="34">
          <cell r="C34" t="e">
            <v>#VALUE!</v>
          </cell>
          <cell r="F34" t="e">
            <v>#VALUE!</v>
          </cell>
        </row>
        <row r="43">
          <cell r="C43">
            <v>0</v>
          </cell>
          <cell r="F43">
            <v>0</v>
          </cell>
          <cell r="H43">
            <v>0</v>
          </cell>
        </row>
      </sheetData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139</v>
          </cell>
        </row>
        <row r="9">
          <cell r="P9">
            <v>103</v>
          </cell>
        </row>
        <row r="10">
          <cell r="P10">
            <v>8.43</v>
          </cell>
        </row>
        <row r="12">
          <cell r="P12">
            <v>6.26</v>
          </cell>
        </row>
        <row r="21">
          <cell r="P21">
            <v>2.5466666666666669</v>
          </cell>
        </row>
        <row r="27">
          <cell r="P27">
            <v>67.666666666666671</v>
          </cell>
        </row>
        <row r="28">
          <cell r="P28">
            <v>7</v>
          </cell>
        </row>
        <row r="29">
          <cell r="P29">
            <v>135.33333333333334</v>
          </cell>
        </row>
        <row r="30">
          <cell r="P30">
            <v>8.7883333333333322</v>
          </cell>
        </row>
        <row r="31">
          <cell r="P31">
            <v>23.5</v>
          </cell>
        </row>
        <row r="32">
          <cell r="P32">
            <v>0.12233333333333331</v>
          </cell>
        </row>
        <row r="34">
          <cell r="P34">
            <v>3.7016666666666662</v>
          </cell>
        </row>
      </sheetData>
      <sheetData sheetId="1">
        <row r="7">
          <cell r="P7">
            <v>119</v>
          </cell>
        </row>
        <row r="9">
          <cell r="P9">
            <v>131</v>
          </cell>
        </row>
        <row r="10">
          <cell r="P10">
            <v>8.16</v>
          </cell>
        </row>
        <row r="12">
          <cell r="P12">
            <v>5.6</v>
          </cell>
        </row>
        <row r="21">
          <cell r="P21">
            <v>2.7666666666666662</v>
          </cell>
        </row>
        <row r="27">
          <cell r="P27">
            <v>78</v>
          </cell>
        </row>
        <row r="28">
          <cell r="P28">
            <v>7.666666666666667</v>
          </cell>
        </row>
        <row r="29">
          <cell r="P29">
            <v>134.66666666666666</v>
          </cell>
        </row>
        <row r="30">
          <cell r="P30">
            <v>8.6883333333333326</v>
          </cell>
        </row>
        <row r="31">
          <cell r="P31">
            <v>22.5</v>
          </cell>
        </row>
        <row r="32">
          <cell r="P32">
            <v>0.10749999999999998</v>
          </cell>
        </row>
        <row r="34">
          <cell r="P34">
            <v>3.7058333333333331</v>
          </cell>
        </row>
      </sheetData>
      <sheetData sheetId="2">
        <row r="7">
          <cell r="P7">
            <v>127</v>
          </cell>
        </row>
        <row r="9">
          <cell r="P9">
            <v>138</v>
          </cell>
        </row>
        <row r="10">
          <cell r="P10">
            <v>8.56</v>
          </cell>
        </row>
        <row r="12">
          <cell r="P12">
            <v>8.2200000000000006</v>
          </cell>
        </row>
        <row r="21">
          <cell r="P21">
            <v>2.1433333333333335</v>
          </cell>
        </row>
        <row r="27">
          <cell r="P27">
            <v>69.666666666666671</v>
          </cell>
        </row>
        <row r="28">
          <cell r="P28">
            <v>9</v>
          </cell>
        </row>
        <row r="29">
          <cell r="P29">
            <v>133.33333333333334</v>
          </cell>
        </row>
        <row r="30">
          <cell r="P30">
            <v>8.83</v>
          </cell>
        </row>
        <row r="31">
          <cell r="P31">
            <v>23.166666666666668</v>
          </cell>
        </row>
        <row r="32">
          <cell r="P32">
            <v>9.6166666666666678E-2</v>
          </cell>
        </row>
        <row r="34">
          <cell r="P34">
            <v>3.7049999999999996</v>
          </cell>
        </row>
      </sheetData>
      <sheetData sheetId="3">
        <row r="7">
          <cell r="P7">
            <v>120</v>
          </cell>
        </row>
        <row r="9">
          <cell r="P9">
            <v>140</v>
          </cell>
        </row>
        <row r="10">
          <cell r="P10">
            <v>8.61</v>
          </cell>
        </row>
        <row r="12">
          <cell r="P12">
            <v>5.94</v>
          </cell>
        </row>
        <row r="21">
          <cell r="P21">
            <v>2.44</v>
          </cell>
        </row>
        <row r="27">
          <cell r="P27">
            <v>63.666666666666664</v>
          </cell>
        </row>
        <row r="28">
          <cell r="P28">
            <v>8.3333333333333339</v>
          </cell>
        </row>
        <row r="29">
          <cell r="P29">
            <v>129.66666666666666</v>
          </cell>
        </row>
        <row r="30">
          <cell r="P30">
            <v>8.8216666666666672</v>
          </cell>
        </row>
        <row r="31">
          <cell r="P31">
            <v>22.5</v>
          </cell>
        </row>
        <row r="32">
          <cell r="P32">
            <v>0.10716666666666667</v>
          </cell>
        </row>
        <row r="34">
          <cell r="P34">
            <v>3.56</v>
          </cell>
        </row>
      </sheetData>
      <sheetData sheetId="4">
        <row r="7">
          <cell r="P7">
            <v>100</v>
          </cell>
        </row>
        <row r="9">
          <cell r="P9">
            <v>143</v>
          </cell>
        </row>
        <row r="10">
          <cell r="P10">
            <v>8.4</v>
          </cell>
        </row>
        <row r="12">
          <cell r="P12">
            <v>6.36</v>
          </cell>
        </row>
        <row r="21">
          <cell r="P21">
            <v>2.2533333333333334</v>
          </cell>
        </row>
        <row r="27">
          <cell r="P27">
            <v>60.333333333333336</v>
          </cell>
        </row>
        <row r="28">
          <cell r="P28">
            <v>7</v>
          </cell>
        </row>
        <row r="29">
          <cell r="P29">
            <v>122</v>
          </cell>
        </row>
        <row r="30">
          <cell r="P30">
            <v>8.8183333333333334</v>
          </cell>
        </row>
        <row r="31">
          <cell r="P31">
            <v>24.333333333333332</v>
          </cell>
        </row>
        <row r="32">
          <cell r="P32">
            <v>0.10933333333333334</v>
          </cell>
        </row>
        <row r="34">
          <cell r="P34">
            <v>3.543333333333333</v>
          </cell>
        </row>
      </sheetData>
      <sheetData sheetId="5">
        <row r="7">
          <cell r="P7">
            <v>117</v>
          </cell>
        </row>
        <row r="9">
          <cell r="P9">
            <v>152</v>
          </cell>
        </row>
        <row r="10">
          <cell r="P10">
            <v>8.65</v>
          </cell>
        </row>
        <row r="12">
          <cell r="P12">
            <v>5.54</v>
          </cell>
        </row>
        <row r="21">
          <cell r="P21">
            <v>1.8683333333333334</v>
          </cell>
        </row>
        <row r="27">
          <cell r="P27">
            <v>64</v>
          </cell>
        </row>
        <row r="28">
          <cell r="P28">
            <v>9.6666666666666661</v>
          </cell>
        </row>
        <row r="29">
          <cell r="P29">
            <v>117.33333333333333</v>
          </cell>
        </row>
        <row r="30">
          <cell r="P30">
            <v>8.9383333333333326</v>
          </cell>
        </row>
        <row r="31">
          <cell r="P31">
            <v>24.5</v>
          </cell>
        </row>
        <row r="32">
          <cell r="P32">
            <v>0.10183333333333332</v>
          </cell>
        </row>
        <row r="34">
          <cell r="P34">
            <v>3.7774999999999999</v>
          </cell>
        </row>
      </sheetData>
      <sheetData sheetId="6">
        <row r="7">
          <cell r="P7">
            <v>108</v>
          </cell>
        </row>
        <row r="9">
          <cell r="P9">
            <v>140</v>
          </cell>
        </row>
        <row r="10">
          <cell r="P10">
            <v>8.57</v>
          </cell>
        </row>
        <row r="12">
          <cell r="P12">
            <v>6.13</v>
          </cell>
        </row>
        <row r="21">
          <cell r="P21">
            <v>2.2899999999999996</v>
          </cell>
        </row>
        <row r="27">
          <cell r="P27">
            <v>74</v>
          </cell>
        </row>
        <row r="28">
          <cell r="P28">
            <v>5.333333333333333</v>
          </cell>
        </row>
        <row r="29">
          <cell r="P29">
            <v>124.33333333333333</v>
          </cell>
        </row>
        <row r="30">
          <cell r="P30">
            <v>8.8416666666666668</v>
          </cell>
        </row>
        <row r="31">
          <cell r="P31">
            <v>24.833333333333332</v>
          </cell>
        </row>
        <row r="32">
          <cell r="P32">
            <v>8.6833333333333332E-2</v>
          </cell>
        </row>
        <row r="34">
          <cell r="P34">
            <v>3.5991666666666666</v>
          </cell>
        </row>
      </sheetData>
      <sheetData sheetId="7">
        <row r="7">
          <cell r="P7">
            <v>100</v>
          </cell>
        </row>
        <row r="9">
          <cell r="P9">
            <v>129</v>
          </cell>
        </row>
        <row r="10">
          <cell r="P10">
            <v>8.77</v>
          </cell>
        </row>
        <row r="12">
          <cell r="P12">
            <v>6.72</v>
          </cell>
        </row>
        <row r="21">
          <cell r="P21">
            <v>2.5049999999999999</v>
          </cell>
        </row>
        <row r="27">
          <cell r="P27">
            <v>81.333333333333329</v>
          </cell>
        </row>
        <row r="28">
          <cell r="P28">
            <v>6.666666666666667</v>
          </cell>
        </row>
        <row r="29">
          <cell r="P29">
            <v>141</v>
          </cell>
        </row>
        <row r="30">
          <cell r="P30">
            <v>8.7983333333333338</v>
          </cell>
        </row>
        <row r="31">
          <cell r="P31">
            <v>25.5</v>
          </cell>
        </row>
        <row r="32">
          <cell r="P32">
            <v>9.0499999999999983E-2</v>
          </cell>
        </row>
        <row r="34">
          <cell r="P34">
            <v>3.6991666666666667</v>
          </cell>
        </row>
      </sheetData>
      <sheetData sheetId="8">
        <row r="7">
          <cell r="P7">
            <v>98</v>
          </cell>
        </row>
        <row r="9">
          <cell r="P9">
            <v>126</v>
          </cell>
        </row>
        <row r="10">
          <cell r="P10">
            <v>8.65</v>
          </cell>
        </row>
        <row r="12">
          <cell r="P12">
            <v>8.0399999999999991</v>
          </cell>
        </row>
        <row r="21">
          <cell r="P21">
            <v>2.5066666666666664</v>
          </cell>
        </row>
        <row r="27">
          <cell r="P27">
            <v>59.166666666666664</v>
          </cell>
        </row>
        <row r="28">
          <cell r="P28">
            <v>11.666666666666666</v>
          </cell>
        </row>
        <row r="29">
          <cell r="P29">
            <v>139</v>
          </cell>
        </row>
        <row r="30">
          <cell r="P30">
            <v>8.5283333333333342</v>
          </cell>
        </row>
        <row r="31">
          <cell r="P31">
            <v>24.833333333333332</v>
          </cell>
        </row>
        <row r="32">
          <cell r="P32">
            <v>0.14250000000000002</v>
          </cell>
        </row>
        <row r="34">
          <cell r="P34">
            <v>3.3483333333333327</v>
          </cell>
        </row>
      </sheetData>
      <sheetData sheetId="9">
        <row r="7">
          <cell r="P7">
            <v>99</v>
          </cell>
        </row>
        <row r="9">
          <cell r="P9">
            <v>124</v>
          </cell>
        </row>
        <row r="10">
          <cell r="P10">
            <v>8.64</v>
          </cell>
        </row>
        <row r="12">
          <cell r="P12">
            <v>10.4</v>
          </cell>
        </row>
        <row r="21">
          <cell r="P21">
            <v>2.7349999999999999</v>
          </cell>
        </row>
        <row r="27">
          <cell r="P27">
            <v>79.666666666666671</v>
          </cell>
        </row>
        <row r="28">
          <cell r="P28">
            <v>5.333333333333333</v>
          </cell>
        </row>
        <row r="29">
          <cell r="P29">
            <v>135.66666666666666</v>
          </cell>
        </row>
        <row r="30">
          <cell r="P30">
            <v>8.7833333333333314</v>
          </cell>
        </row>
        <row r="31">
          <cell r="P31">
            <v>25.333333333333332</v>
          </cell>
        </row>
        <row r="32">
          <cell r="P32">
            <v>0.12283333333333334</v>
          </cell>
        </row>
        <row r="34">
          <cell r="P34">
            <v>3.3783333333333334</v>
          </cell>
        </row>
      </sheetData>
      <sheetData sheetId="10">
        <row r="7">
          <cell r="P7">
            <v>108</v>
          </cell>
        </row>
        <row r="9">
          <cell r="P9">
            <v>130</v>
          </cell>
        </row>
        <row r="10">
          <cell r="P10">
            <v>8.67</v>
          </cell>
        </row>
        <row r="12">
          <cell r="P12">
            <v>9.81</v>
          </cell>
        </row>
        <row r="21">
          <cell r="P21">
            <v>2.7733333333333334</v>
          </cell>
        </row>
        <row r="27">
          <cell r="P27">
            <v>82.333333333333329</v>
          </cell>
        </row>
        <row r="28">
          <cell r="P28">
            <v>3</v>
          </cell>
        </row>
        <row r="29">
          <cell r="P29">
            <v>142</v>
          </cell>
        </row>
        <row r="30">
          <cell r="P30">
            <v>8.7133333333333329</v>
          </cell>
        </row>
        <row r="31">
          <cell r="P31">
            <v>24.666666666666668</v>
          </cell>
        </row>
        <row r="32">
          <cell r="P32">
            <v>0.11049999999999999</v>
          </cell>
        </row>
        <row r="34">
          <cell r="P34">
            <v>3.1858333333333335</v>
          </cell>
        </row>
      </sheetData>
      <sheetData sheetId="11">
        <row r="7">
          <cell r="P7">
            <v>103</v>
          </cell>
        </row>
        <row r="9">
          <cell r="P9">
            <v>140</v>
          </cell>
        </row>
        <row r="10">
          <cell r="P10">
            <v>8.4499999999999993</v>
          </cell>
        </row>
        <row r="12">
          <cell r="P12">
            <v>6.3</v>
          </cell>
        </row>
        <row r="21">
          <cell r="P21">
            <v>3.2566666666666673</v>
          </cell>
        </row>
        <row r="27">
          <cell r="P27">
            <v>77</v>
          </cell>
        </row>
        <row r="28">
          <cell r="P28">
            <v>4.666666666666667</v>
          </cell>
        </row>
        <row r="29">
          <cell r="P29">
            <v>132.33333333333334</v>
          </cell>
        </row>
        <row r="30">
          <cell r="P30">
            <v>8.7033333333333331</v>
          </cell>
        </row>
        <row r="31">
          <cell r="P31">
            <v>24</v>
          </cell>
        </row>
        <row r="32">
          <cell r="P32">
            <v>0.10699999999999998</v>
          </cell>
        </row>
        <row r="34">
          <cell r="P34">
            <v>3.2675000000000005</v>
          </cell>
        </row>
      </sheetData>
      <sheetData sheetId="12">
        <row r="7">
          <cell r="P7">
            <v>108</v>
          </cell>
        </row>
        <row r="9">
          <cell r="P9">
            <v>147</v>
          </cell>
        </row>
        <row r="10">
          <cell r="P10">
            <v>8.44</v>
          </cell>
        </row>
        <row r="12">
          <cell r="P12">
            <v>7.07</v>
          </cell>
        </row>
        <row r="21">
          <cell r="P21">
            <v>3.061666666666667</v>
          </cell>
        </row>
        <row r="27">
          <cell r="P27">
            <v>77.666666666666671</v>
          </cell>
        </row>
        <row r="28">
          <cell r="P28">
            <v>4.666666666666667</v>
          </cell>
        </row>
        <row r="29">
          <cell r="P29">
            <v>130</v>
          </cell>
        </row>
        <row r="30">
          <cell r="P30">
            <v>8.7866666666666671</v>
          </cell>
        </row>
        <row r="31">
          <cell r="P31">
            <v>23.833333333333332</v>
          </cell>
        </row>
        <row r="32">
          <cell r="P32">
            <v>0.12133333333333333</v>
          </cell>
        </row>
        <row r="34">
          <cell r="P34">
            <v>3.3808333333333329</v>
          </cell>
        </row>
      </sheetData>
      <sheetData sheetId="13">
        <row r="7">
          <cell r="P7">
            <v>103</v>
          </cell>
        </row>
        <row r="9">
          <cell r="P9">
            <v>128</v>
          </cell>
        </row>
        <row r="10">
          <cell r="P10">
            <v>8.5299999999999994</v>
          </cell>
        </row>
        <row r="12">
          <cell r="P12">
            <v>7.8</v>
          </cell>
        </row>
        <row r="21">
          <cell r="P21">
            <v>2.5916666666666663</v>
          </cell>
        </row>
        <row r="27">
          <cell r="P27">
            <v>71</v>
          </cell>
        </row>
        <row r="28">
          <cell r="P28">
            <v>8.3333333333333339</v>
          </cell>
        </row>
        <row r="29">
          <cell r="P29">
            <v>131.66666666666666</v>
          </cell>
        </row>
        <row r="30">
          <cell r="P30">
            <v>8.875</v>
          </cell>
        </row>
        <row r="31">
          <cell r="P31">
            <v>23.5</v>
          </cell>
        </row>
        <row r="32">
          <cell r="P32">
            <v>0.11966666666666666</v>
          </cell>
        </row>
        <row r="34">
          <cell r="P34">
            <v>3.5550000000000002</v>
          </cell>
        </row>
      </sheetData>
      <sheetData sheetId="14">
        <row r="7">
          <cell r="P7">
            <v>100</v>
          </cell>
        </row>
        <row r="9">
          <cell r="P9">
            <v>140</v>
          </cell>
        </row>
        <row r="10">
          <cell r="P10">
            <v>8.5500000000000007</v>
          </cell>
        </row>
        <row r="12">
          <cell r="P12">
            <v>7.85</v>
          </cell>
        </row>
        <row r="21">
          <cell r="P21">
            <v>2.4416666666666669</v>
          </cell>
        </row>
        <row r="27">
          <cell r="P27">
            <v>79.333333333333329</v>
          </cell>
        </row>
        <row r="28">
          <cell r="P28">
            <v>3.6666666666666665</v>
          </cell>
        </row>
        <row r="29">
          <cell r="P29">
            <v>139</v>
          </cell>
        </row>
        <row r="30">
          <cell r="P30">
            <v>8.6016666666666666</v>
          </cell>
        </row>
        <row r="31">
          <cell r="P31">
            <v>24.166666666666668</v>
          </cell>
        </row>
        <row r="32">
          <cell r="P32">
            <v>0.14483333333333334</v>
          </cell>
        </row>
        <row r="34">
          <cell r="P34">
            <v>3.2449999999999997</v>
          </cell>
        </row>
      </sheetData>
      <sheetData sheetId="15">
        <row r="7">
          <cell r="P7">
            <v>102</v>
          </cell>
        </row>
        <row r="9">
          <cell r="P9">
            <v>126</v>
          </cell>
        </row>
        <row r="10">
          <cell r="P10">
            <v>8.5299999999999994</v>
          </cell>
        </row>
        <row r="12">
          <cell r="P12">
            <v>7.06</v>
          </cell>
        </row>
        <row r="21">
          <cell r="P21">
            <v>2.2116666666666664</v>
          </cell>
        </row>
        <row r="27">
          <cell r="P27">
            <v>60</v>
          </cell>
        </row>
        <row r="28">
          <cell r="P28">
            <v>7.333333333333333</v>
          </cell>
        </row>
        <row r="29">
          <cell r="P29">
            <v>134</v>
          </cell>
        </row>
        <row r="30">
          <cell r="P30">
            <v>9.0649999999999995</v>
          </cell>
        </row>
        <row r="31">
          <cell r="P31">
            <v>24.5</v>
          </cell>
        </row>
        <row r="32">
          <cell r="P32">
            <v>9.7833333333333328E-2</v>
          </cell>
        </row>
        <row r="34">
          <cell r="P34">
            <v>3.6433333333333331</v>
          </cell>
        </row>
      </sheetData>
      <sheetData sheetId="16">
        <row r="7">
          <cell r="P7">
            <v>110</v>
          </cell>
        </row>
        <row r="9">
          <cell r="P9">
            <v>135</v>
          </cell>
        </row>
        <row r="10">
          <cell r="P10">
            <v>8.56</v>
          </cell>
        </row>
        <row r="12">
          <cell r="P12">
            <v>7.51</v>
          </cell>
        </row>
        <row r="21">
          <cell r="P21">
            <v>2.4633333333333329</v>
          </cell>
        </row>
        <row r="27">
          <cell r="P27">
            <v>64</v>
          </cell>
        </row>
        <row r="28">
          <cell r="P28">
            <v>6</v>
          </cell>
        </row>
        <row r="29">
          <cell r="P29">
            <v>120</v>
          </cell>
        </row>
        <row r="30">
          <cell r="P30">
            <v>9.0350000000000019</v>
          </cell>
        </row>
        <row r="31">
          <cell r="P31">
            <v>24.166666666666668</v>
          </cell>
        </row>
        <row r="32">
          <cell r="P32">
            <v>8.7333333333333332E-2</v>
          </cell>
        </row>
        <row r="34">
          <cell r="P34">
            <v>3.7341666666666664</v>
          </cell>
        </row>
      </sheetData>
      <sheetData sheetId="17">
        <row r="7">
          <cell r="P7">
            <v>113</v>
          </cell>
        </row>
        <row r="9">
          <cell r="P9">
            <v>138</v>
          </cell>
        </row>
        <row r="10">
          <cell r="P10">
            <v>8.5299999999999994</v>
          </cell>
        </row>
        <row r="12">
          <cell r="P12">
            <v>11.8</v>
          </cell>
        </row>
        <row r="21">
          <cell r="P21">
            <v>2.6116666666666668</v>
          </cell>
        </row>
        <row r="27">
          <cell r="P27">
            <v>77.333333333333329</v>
          </cell>
        </row>
        <row r="28">
          <cell r="P28">
            <v>7</v>
          </cell>
        </row>
        <row r="29">
          <cell r="P29">
            <v>144.33333333333334</v>
          </cell>
        </row>
        <row r="30">
          <cell r="P30">
            <v>8.94</v>
          </cell>
        </row>
        <row r="31">
          <cell r="P31">
            <v>23.833333333333332</v>
          </cell>
        </row>
        <row r="32">
          <cell r="P32">
            <v>0.10414285714285713</v>
          </cell>
        </row>
        <row r="34">
          <cell r="P34">
            <v>3.8091666666666666</v>
          </cell>
        </row>
      </sheetData>
      <sheetData sheetId="18">
        <row r="7">
          <cell r="P7">
            <v>116</v>
          </cell>
        </row>
        <row r="9">
          <cell r="P9">
            <v>135</v>
          </cell>
        </row>
        <row r="10">
          <cell r="P10">
            <v>8.32</v>
          </cell>
        </row>
        <row r="12">
          <cell r="P12">
            <v>16.2</v>
          </cell>
        </row>
        <row r="21">
          <cell r="P21">
            <v>2.63</v>
          </cell>
        </row>
        <row r="27">
          <cell r="P27">
            <v>73</v>
          </cell>
        </row>
        <row r="28">
          <cell r="P28">
            <v>5</v>
          </cell>
        </row>
        <row r="29">
          <cell r="P29">
            <v>132.33333333333334</v>
          </cell>
        </row>
        <row r="30">
          <cell r="P30">
            <v>8.9916666666666671</v>
          </cell>
        </row>
        <row r="31">
          <cell r="P31">
            <v>24.166666666666668</v>
          </cell>
        </row>
        <row r="32">
          <cell r="P32">
            <v>9.1000000000000011E-2</v>
          </cell>
        </row>
        <row r="34">
          <cell r="P34">
            <v>3.6691666666666669</v>
          </cell>
        </row>
      </sheetData>
      <sheetData sheetId="19">
        <row r="7">
          <cell r="P7">
            <v>108</v>
          </cell>
        </row>
        <row r="9">
          <cell r="P9">
            <v>130</v>
          </cell>
        </row>
        <row r="10">
          <cell r="P10">
            <v>8.41</v>
          </cell>
        </row>
        <row r="12">
          <cell r="P12">
            <v>20.2</v>
          </cell>
        </row>
        <row r="21">
          <cell r="P21">
            <v>2.4016666666666668</v>
          </cell>
        </row>
        <row r="27">
          <cell r="P27">
            <v>62.666666666666664</v>
          </cell>
        </row>
        <row r="28">
          <cell r="P28">
            <v>7</v>
          </cell>
        </row>
        <row r="29">
          <cell r="P29">
            <v>114</v>
          </cell>
        </row>
        <row r="30">
          <cell r="P30">
            <v>9.0466666666666669</v>
          </cell>
        </row>
        <row r="31">
          <cell r="P31">
            <v>25.5</v>
          </cell>
        </row>
        <row r="32">
          <cell r="P32">
            <v>0.10583333333333333</v>
          </cell>
        </row>
        <row r="34">
          <cell r="P34">
            <v>3.5966666666666671</v>
          </cell>
        </row>
      </sheetData>
      <sheetData sheetId="20">
        <row r="7">
          <cell r="P7">
            <v>111</v>
          </cell>
        </row>
        <row r="9">
          <cell r="P9">
            <v>136</v>
          </cell>
        </row>
        <row r="10">
          <cell r="P10">
            <v>8.15</v>
          </cell>
        </row>
        <row r="21">
          <cell r="P21">
            <v>2.4433333333333334</v>
          </cell>
        </row>
        <row r="27">
          <cell r="P27">
            <v>71.666666666666671</v>
          </cell>
        </row>
        <row r="28">
          <cell r="P28">
            <v>8.6666666666666661</v>
          </cell>
        </row>
        <row r="29">
          <cell r="P29">
            <v>130.66666666666666</v>
          </cell>
        </row>
        <row r="30">
          <cell r="P30">
            <v>8.89</v>
          </cell>
        </row>
        <row r="31">
          <cell r="P31">
            <v>24.166666666666668</v>
          </cell>
        </row>
        <row r="32">
          <cell r="P32">
            <v>0.10716666666666665</v>
          </cell>
        </row>
        <row r="34">
          <cell r="P34">
            <v>3.4608333333333339</v>
          </cell>
        </row>
      </sheetData>
      <sheetData sheetId="21">
        <row r="7">
          <cell r="P7">
            <v>120</v>
          </cell>
        </row>
        <row r="9">
          <cell r="P9">
            <v>140</v>
          </cell>
        </row>
        <row r="10">
          <cell r="P10">
            <v>8.15</v>
          </cell>
        </row>
        <row r="12">
          <cell r="P12">
            <v>5.81</v>
          </cell>
        </row>
        <row r="21">
          <cell r="P21">
            <v>2.5183333333333331</v>
          </cell>
        </row>
        <row r="27">
          <cell r="P27">
            <v>70.333333333333329</v>
          </cell>
        </row>
        <row r="28">
          <cell r="P28">
            <v>7.666666666666667</v>
          </cell>
        </row>
        <row r="29">
          <cell r="P29">
            <v>122</v>
          </cell>
        </row>
        <row r="30">
          <cell r="P30">
            <v>8.8849999999999998</v>
          </cell>
        </row>
        <row r="31">
          <cell r="P31">
            <v>23.666666666666668</v>
          </cell>
        </row>
        <row r="32">
          <cell r="P32">
            <v>8.3666666666666667E-2</v>
          </cell>
        </row>
        <row r="34">
          <cell r="P34">
            <v>3.4458333333333329</v>
          </cell>
        </row>
      </sheetData>
      <sheetData sheetId="22">
        <row r="7">
          <cell r="P7">
            <v>110</v>
          </cell>
        </row>
        <row r="9">
          <cell r="P9">
            <v>149</v>
          </cell>
        </row>
        <row r="10">
          <cell r="P10">
            <v>8.32</v>
          </cell>
        </row>
        <row r="12">
          <cell r="P12">
            <v>7.02</v>
          </cell>
        </row>
        <row r="21">
          <cell r="P21">
            <v>2.3566666666666665</v>
          </cell>
        </row>
        <row r="27">
          <cell r="P27">
            <v>60.333333333333336</v>
          </cell>
        </row>
        <row r="28">
          <cell r="P28">
            <v>3.3333333333333335</v>
          </cell>
        </row>
        <row r="29">
          <cell r="P29">
            <v>112.66666666666667</v>
          </cell>
        </row>
        <row r="30">
          <cell r="P30">
            <v>9.0183333333333326</v>
          </cell>
        </row>
        <row r="31">
          <cell r="P31">
            <v>24</v>
          </cell>
        </row>
        <row r="32">
          <cell r="P32">
            <v>7.7833333333333338E-2</v>
          </cell>
        </row>
        <row r="34">
          <cell r="P34">
            <v>3.3375000000000004</v>
          </cell>
        </row>
      </sheetData>
      <sheetData sheetId="23">
        <row r="7">
          <cell r="P7">
            <v>100</v>
          </cell>
        </row>
        <row r="9">
          <cell r="P9">
            <v>130</v>
          </cell>
        </row>
        <row r="10">
          <cell r="P10">
            <v>8.32</v>
          </cell>
        </row>
        <row r="12">
          <cell r="P12">
            <v>10.199999999999999</v>
          </cell>
        </row>
        <row r="21">
          <cell r="P21">
            <v>2.6350000000000002</v>
          </cell>
        </row>
        <row r="27">
          <cell r="P27">
            <v>56.666666666666664</v>
          </cell>
        </row>
        <row r="28">
          <cell r="P28">
            <v>5.666666666666667</v>
          </cell>
        </row>
        <row r="29">
          <cell r="P29">
            <v>111.66666666666667</v>
          </cell>
        </row>
        <row r="30">
          <cell r="P30">
            <v>9.0500000000000007</v>
          </cell>
        </row>
        <row r="31">
          <cell r="P31">
            <v>25.666666666666668</v>
          </cell>
        </row>
        <row r="32">
          <cell r="P32">
            <v>0.10049999999999999</v>
          </cell>
        </row>
        <row r="34">
          <cell r="P34">
            <v>3.1308333333333338</v>
          </cell>
        </row>
      </sheetData>
      <sheetData sheetId="24">
        <row r="7">
          <cell r="P7">
            <v>100</v>
          </cell>
        </row>
        <row r="9">
          <cell r="P9">
            <v>132</v>
          </cell>
        </row>
        <row r="10">
          <cell r="P10">
            <v>8.5500000000000007</v>
          </cell>
        </row>
        <row r="12">
          <cell r="P12">
            <v>8.48</v>
          </cell>
        </row>
        <row r="21">
          <cell r="P21">
            <v>2.4749999999999996</v>
          </cell>
        </row>
        <row r="27">
          <cell r="P27">
            <v>69.333333333333329</v>
          </cell>
        </row>
        <row r="28">
          <cell r="P28">
            <v>8.3333333333333339</v>
          </cell>
        </row>
        <row r="29">
          <cell r="P29">
            <v>127.33333333333333</v>
          </cell>
        </row>
        <row r="30">
          <cell r="P30">
            <v>8.8349999999999991</v>
          </cell>
        </row>
        <row r="31">
          <cell r="P31">
            <v>25</v>
          </cell>
        </row>
        <row r="32">
          <cell r="P32">
            <v>8.533333333333333E-2</v>
          </cell>
        </row>
        <row r="34">
          <cell r="P34">
            <v>2.8116666666666661</v>
          </cell>
        </row>
      </sheetData>
      <sheetData sheetId="25">
        <row r="7">
          <cell r="P7">
            <v>107</v>
          </cell>
        </row>
        <row r="9">
          <cell r="P9">
            <v>135</v>
          </cell>
        </row>
        <row r="10">
          <cell r="P10">
            <v>8.18</v>
          </cell>
        </row>
        <row r="12">
          <cell r="P12">
            <v>8.44</v>
          </cell>
        </row>
        <row r="21">
          <cell r="P21">
            <v>2.311666666666667</v>
          </cell>
        </row>
        <row r="27">
          <cell r="P27">
            <v>68.333333333333329</v>
          </cell>
        </row>
        <row r="28">
          <cell r="P28">
            <v>10.666666666666666</v>
          </cell>
        </row>
        <row r="29">
          <cell r="P29">
            <v>126.33333333333333</v>
          </cell>
        </row>
        <row r="30">
          <cell r="P30">
            <v>8.9116666666666671</v>
          </cell>
        </row>
        <row r="31">
          <cell r="P31">
            <v>25</v>
          </cell>
        </row>
        <row r="32">
          <cell r="P32">
            <v>0.10033333333333333</v>
          </cell>
        </row>
        <row r="34">
          <cell r="P34">
            <v>3.2558333333333338</v>
          </cell>
        </row>
      </sheetData>
      <sheetData sheetId="26">
        <row r="7">
          <cell r="P7">
            <v>108</v>
          </cell>
        </row>
        <row r="9">
          <cell r="P9">
            <v>136</v>
          </cell>
        </row>
        <row r="10">
          <cell r="P10">
            <v>8.23</v>
          </cell>
        </row>
        <row r="12">
          <cell r="P12">
            <v>8.25</v>
          </cell>
        </row>
        <row r="21">
          <cell r="P21">
            <v>1.9133333333333333</v>
          </cell>
        </row>
        <row r="27">
          <cell r="P27">
            <v>69</v>
          </cell>
        </row>
        <row r="28">
          <cell r="P28">
            <v>9.6666666666666661</v>
          </cell>
        </row>
        <row r="29">
          <cell r="P29">
            <v>126.33333333333333</v>
          </cell>
        </row>
        <row r="30">
          <cell r="P30">
            <v>8.9216666666666669</v>
          </cell>
        </row>
        <row r="31">
          <cell r="P31">
            <v>24.5</v>
          </cell>
        </row>
        <row r="32">
          <cell r="P32">
            <v>0.10199999999999999</v>
          </cell>
        </row>
        <row r="34">
          <cell r="P34">
            <v>3.2433333333333327</v>
          </cell>
        </row>
      </sheetData>
      <sheetData sheetId="27">
        <row r="7">
          <cell r="P7">
            <v>105</v>
          </cell>
        </row>
        <row r="9">
          <cell r="P9">
            <v>140</v>
          </cell>
        </row>
        <row r="10">
          <cell r="P10">
            <v>8.4600000000000009</v>
          </cell>
        </row>
        <row r="12">
          <cell r="P12">
            <v>9.3800000000000008</v>
          </cell>
        </row>
        <row r="21">
          <cell r="P21">
            <v>2.0666666666666669</v>
          </cell>
        </row>
        <row r="27">
          <cell r="P27">
            <v>63.333333333333336</v>
          </cell>
        </row>
        <row r="28">
          <cell r="P28">
            <v>6.666666666666667</v>
          </cell>
        </row>
        <row r="29">
          <cell r="P29">
            <v>124</v>
          </cell>
        </row>
        <row r="30">
          <cell r="P30">
            <v>8.9766666666666666</v>
          </cell>
        </row>
        <row r="31">
          <cell r="P31">
            <v>24.5</v>
          </cell>
        </row>
        <row r="32">
          <cell r="P32">
            <v>0.11416666666666665</v>
          </cell>
        </row>
        <row r="34">
          <cell r="P34">
            <v>3.2449999999999997</v>
          </cell>
        </row>
      </sheetData>
      <sheetData sheetId="28">
        <row r="7">
          <cell r="P7">
            <v>112</v>
          </cell>
        </row>
        <row r="9">
          <cell r="P9">
            <v>135</v>
          </cell>
        </row>
        <row r="10">
          <cell r="P10">
            <v>8.48</v>
          </cell>
        </row>
        <row r="12">
          <cell r="P12">
            <v>10.8</v>
          </cell>
        </row>
        <row r="21">
          <cell r="P21">
            <v>1.9583333333333333</v>
          </cell>
        </row>
        <row r="27">
          <cell r="P27">
            <v>56.333333333333336</v>
          </cell>
        </row>
        <row r="28">
          <cell r="P28">
            <v>6.333333333333333</v>
          </cell>
        </row>
        <row r="29">
          <cell r="P29">
            <v>132</v>
          </cell>
        </row>
        <row r="30">
          <cell r="P30">
            <v>8.9966666666666644</v>
          </cell>
        </row>
        <row r="31">
          <cell r="P31">
            <v>25.333333333333332</v>
          </cell>
        </row>
        <row r="32">
          <cell r="P32">
            <v>9.9166666666666667E-2</v>
          </cell>
        </row>
        <row r="34">
          <cell r="P34">
            <v>3.1141666666666672</v>
          </cell>
        </row>
      </sheetData>
      <sheetData sheetId="29">
        <row r="7">
          <cell r="P7">
            <v>100</v>
          </cell>
        </row>
        <row r="9">
          <cell r="P9">
            <v>136</v>
          </cell>
        </row>
        <row r="10">
          <cell r="P10">
            <v>8.44</v>
          </cell>
        </row>
        <row r="12">
          <cell r="P12">
            <v>9.25</v>
          </cell>
        </row>
        <row r="21">
          <cell r="P21">
            <v>1.8649999999999998</v>
          </cell>
        </row>
        <row r="27">
          <cell r="P27">
            <v>58</v>
          </cell>
        </row>
        <row r="28">
          <cell r="P28">
            <v>4.666666666666667</v>
          </cell>
        </row>
        <row r="29">
          <cell r="P29">
            <v>124.33333333333333</v>
          </cell>
        </row>
        <row r="30">
          <cell r="P30">
            <v>8.9400000000000013</v>
          </cell>
        </row>
        <row r="31">
          <cell r="P31">
            <v>25.166666666666668</v>
          </cell>
        </row>
        <row r="32">
          <cell r="P32">
            <v>9.2166666666666661E-2</v>
          </cell>
        </row>
        <row r="34">
          <cell r="P34">
            <v>3.0433333333333334</v>
          </cell>
        </row>
      </sheetData>
      <sheetData sheetId="30">
        <row r="7">
          <cell r="P7" t="e">
            <v>#DIV/0!</v>
          </cell>
        </row>
        <row r="9">
          <cell r="P9" t="e">
            <v>#DIV/0!</v>
          </cell>
        </row>
        <row r="10">
          <cell r="P10" t="e">
            <v>#DIV/0!</v>
          </cell>
        </row>
        <row r="12">
          <cell r="P12" t="e">
            <v>#DIV/0!</v>
          </cell>
        </row>
        <row r="21">
          <cell r="P21" t="e">
            <v>#DIV/0!</v>
          </cell>
        </row>
        <row r="27">
          <cell r="P27" t="e">
            <v>#DIV/0!</v>
          </cell>
        </row>
        <row r="28">
          <cell r="P28" t="e">
            <v>#DIV/0!</v>
          </cell>
        </row>
        <row r="29">
          <cell r="P29" t="e">
            <v>#DIV/0!</v>
          </cell>
        </row>
        <row r="30">
          <cell r="P30" t="e">
            <v>#DIV/0!</v>
          </cell>
        </row>
        <row r="31">
          <cell r="P31" t="e">
            <v>#DIV/0!</v>
          </cell>
        </row>
        <row r="32">
          <cell r="P32" t="e">
            <v>#DIV/0!</v>
          </cell>
        </row>
        <row r="34">
          <cell r="P34" t="e">
            <v>#DIV/0!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14" activePane="bottomRight" state="frozen"/>
      <selection pane="topRight" activeCell="B1" sqref="B1"/>
      <selection pane="bottomLeft" activeCell="A7" sqref="A7"/>
      <selection pane="bottomRight" activeCell="C40" sqref="C40"/>
    </sheetView>
  </sheetViews>
  <sheetFormatPr defaultColWidth="9.28515625" defaultRowHeight="12.75" x14ac:dyDescent="0.2"/>
  <cols>
    <col min="1" max="1" width="8.28515625" style="12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2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47" t="s">
        <v>26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</row>
    <row r="2" spans="1:20" x14ac:dyDescent="0.2">
      <c r="A2" s="348" t="s">
        <v>25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ht="18" customHeight="1" thickBot="1" x14ac:dyDescent="0.3">
      <c r="A3" s="344"/>
      <c r="B3" s="344"/>
      <c r="C3" s="138"/>
      <c r="K3" s="155"/>
      <c r="M3" s="155"/>
      <c r="N3" s="345" t="s">
        <v>122</v>
      </c>
      <c r="O3" s="346"/>
      <c r="P3" s="346"/>
      <c r="Q3" s="309"/>
      <c r="R3" s="342"/>
      <c r="S3" s="342"/>
    </row>
    <row r="4" spans="1:20" s="11" customFormat="1" ht="51.75" thickBot="1" x14ac:dyDescent="0.25">
      <c r="A4" s="7" t="s">
        <v>24</v>
      </c>
      <c r="B4" s="8" t="s">
        <v>23</v>
      </c>
      <c r="C4" s="9" t="s">
        <v>27</v>
      </c>
      <c r="D4" s="10" t="s">
        <v>22</v>
      </c>
      <c r="E4" s="52" t="s">
        <v>21</v>
      </c>
      <c r="F4" s="10" t="s">
        <v>20</v>
      </c>
      <c r="G4" s="53" t="s">
        <v>19</v>
      </c>
      <c r="H4" s="10" t="s">
        <v>18</v>
      </c>
      <c r="I4" s="53" t="s">
        <v>17</v>
      </c>
      <c r="J4" s="7" t="s">
        <v>16</v>
      </c>
      <c r="K4" s="53" t="s">
        <v>15</v>
      </c>
      <c r="L4" s="8" t="s">
        <v>14</v>
      </c>
      <c r="M4" s="53" t="s">
        <v>13</v>
      </c>
      <c r="N4" s="10" t="s">
        <v>78</v>
      </c>
      <c r="O4" s="193" t="s">
        <v>98</v>
      </c>
      <c r="P4" s="10" t="s">
        <v>77</v>
      </c>
      <c r="Q4" s="314" t="s">
        <v>110</v>
      </c>
      <c r="R4" s="181" t="s">
        <v>89</v>
      </c>
      <c r="S4" s="10" t="s">
        <v>88</v>
      </c>
      <c r="T4" s="10" t="s">
        <v>99</v>
      </c>
    </row>
    <row r="5" spans="1:20" ht="13.9" customHeight="1" x14ac:dyDescent="0.2">
      <c r="A5" s="141">
        <v>0</v>
      </c>
      <c r="B5" s="271">
        <f>'[1]31'!$J$34</f>
        <v>17712.88</v>
      </c>
      <c r="C5" s="6"/>
      <c r="D5" s="272">
        <f>'[1]31'!$J$32</f>
        <v>9024388</v>
      </c>
      <c r="E5" s="6"/>
      <c r="F5" s="273">
        <f>'[1]31'!$J$33</f>
        <v>37.315399999999997</v>
      </c>
      <c r="G5" s="6"/>
      <c r="H5" s="272">
        <f>'[1]31'!$J$35</f>
        <v>37406</v>
      </c>
      <c r="I5" s="6"/>
      <c r="J5" s="272">
        <f>'[1]31'!$J$29</f>
        <v>8298632</v>
      </c>
      <c r="K5" s="6"/>
      <c r="L5" s="271">
        <f>'[1]31'!$J$31</f>
        <v>188.92609999999999</v>
      </c>
      <c r="M5" s="6"/>
      <c r="N5" s="274"/>
      <c r="O5" s="275"/>
      <c r="P5" s="276"/>
      <c r="Q5" s="327">
        <f>'[1]31'!$J$30</f>
        <v>4621.46</v>
      </c>
      <c r="R5" s="277"/>
      <c r="S5" s="339"/>
      <c r="T5" s="320"/>
    </row>
    <row r="6" spans="1:20" ht="15" customHeight="1" x14ac:dyDescent="0.2">
      <c r="A6" s="142">
        <v>1</v>
      </c>
      <c r="B6" s="271">
        <f>'[2]1'!$J$34</f>
        <v>17719.740000000002</v>
      </c>
      <c r="C6" s="5">
        <f>IF(ISBLANK(Pumpage!B6),"",(B6-B5))</f>
        <v>6.8600000000005821</v>
      </c>
      <c r="D6" s="272">
        <f>'[2]1'!$J$32</f>
        <v>9024388</v>
      </c>
      <c r="E6" s="5">
        <f t="shared" ref="E6:E36" si="0">IF(ISBLANK(D6),"",(D6-D5)/1000000)</f>
        <v>0</v>
      </c>
      <c r="F6" s="273">
        <f>'[2]1'!$J$33</f>
        <v>37.3155</v>
      </c>
      <c r="G6" s="5">
        <f t="shared" ref="G6:G19" si="1">IF(ISBLANK(F6),"",(F6-F5))</f>
        <v>1.0000000000331966E-4</v>
      </c>
      <c r="H6" s="272">
        <f>'[2]1'!$J$35</f>
        <v>37406</v>
      </c>
      <c r="I6" s="5">
        <f t="shared" ref="I6:I36" si="2">IF(ISBLANK(H6),"",(H6-H5)*1000/1000000)</f>
        <v>0</v>
      </c>
      <c r="J6" s="272">
        <f>'[2]1'!$J$29</f>
        <v>8393742</v>
      </c>
      <c r="K6" s="5">
        <f t="shared" ref="K6:K36" si="3">IF(ISBLANK(J6),"",(J6-J5)/1000000)</f>
        <v>9.511E-2</v>
      </c>
      <c r="L6" s="271">
        <f>'[2]1'!$J$31</f>
        <v>195.75800000000001</v>
      </c>
      <c r="M6" s="5">
        <f t="shared" ref="M6:M35" si="4">IF(ISBLANK(L6),"",(L6-L5))</f>
        <v>6.8319000000000187</v>
      </c>
      <c r="N6" s="278">
        <v>733.77</v>
      </c>
      <c r="O6" s="279">
        <v>26432</v>
      </c>
      <c r="P6" s="327">
        <v>538.52</v>
      </c>
      <c r="Q6" s="327">
        <f>'[2]1'!$J$30</f>
        <v>4624.78</v>
      </c>
      <c r="R6" s="315">
        <f t="shared" ref="R6:R36" si="5">IF(ISBLANK(Q6),"",(Q6-Q5))</f>
        <v>3.319999999999709</v>
      </c>
      <c r="S6" s="335"/>
      <c r="T6" s="338" t="str">
        <f>IF(ISBLANK(Pumpage!S6),"",(S6-S5))</f>
        <v/>
      </c>
    </row>
    <row r="7" spans="1:20" ht="15" customHeight="1" x14ac:dyDescent="0.2">
      <c r="A7" s="142">
        <v>2</v>
      </c>
      <c r="B7" s="271">
        <f>'[2]2'!$J$34</f>
        <v>17726.39</v>
      </c>
      <c r="C7" s="5">
        <f t="shared" ref="C7:C36" si="6">IF(ISBLANK(B7),"",(B7-B6))</f>
        <v>6.6499999999978172</v>
      </c>
      <c r="D7" s="272">
        <f>'[2]2'!$J$32</f>
        <v>9201858</v>
      </c>
      <c r="E7" s="5">
        <f t="shared" si="0"/>
        <v>0.17746999999999999</v>
      </c>
      <c r="F7" s="273">
        <f>'[2]2'!$J$33</f>
        <v>37.315600000000003</v>
      </c>
      <c r="G7" s="5">
        <f t="shared" si="1"/>
        <v>1.0000000000331966E-4</v>
      </c>
      <c r="H7" s="272">
        <f>'[2]2'!$J$35</f>
        <v>37562</v>
      </c>
      <c r="I7" s="5">
        <f t="shared" si="2"/>
        <v>0.156</v>
      </c>
      <c r="J7" s="272">
        <f>'[2]2'!$J$29</f>
        <v>8492755</v>
      </c>
      <c r="K7" s="5">
        <f t="shared" si="3"/>
        <v>9.9013000000000004E-2</v>
      </c>
      <c r="L7" s="271">
        <f>'[2]2'!$J$31</f>
        <v>202.31659999999999</v>
      </c>
      <c r="M7" s="5">
        <f t="shared" si="4"/>
        <v>6.5585999999999842</v>
      </c>
      <c r="N7" s="278">
        <v>733.74</v>
      </c>
      <c r="O7" s="279">
        <v>26385</v>
      </c>
      <c r="P7" s="327">
        <v>538.29999999999995</v>
      </c>
      <c r="Q7" s="327">
        <f>'[2]2'!$J$30</f>
        <v>4628.08</v>
      </c>
      <c r="R7" s="315">
        <f t="shared" si="5"/>
        <v>3.3000000000001819</v>
      </c>
      <c r="S7" s="335"/>
      <c r="T7" s="321" t="str">
        <f t="shared" ref="T7:T36" si="7">IF(ISBLANK(S7),"",(S7-S6))</f>
        <v/>
      </c>
    </row>
    <row r="8" spans="1:20" ht="15" customHeight="1" x14ac:dyDescent="0.2">
      <c r="A8" s="142">
        <v>3</v>
      </c>
      <c r="B8" s="271">
        <f>'[2]3'!$J$34</f>
        <v>17732.41</v>
      </c>
      <c r="C8" s="5">
        <f t="shared" si="6"/>
        <v>6.0200000000004366</v>
      </c>
      <c r="D8" s="272">
        <f>'[2]3'!$J$32</f>
        <v>9201858</v>
      </c>
      <c r="E8" s="5">
        <f t="shared" si="0"/>
        <v>0</v>
      </c>
      <c r="F8" s="273">
        <f>'[2]3'!$J$33</f>
        <v>37.348300000000002</v>
      </c>
      <c r="G8" s="5">
        <f t="shared" si="1"/>
        <v>3.2699999999998397E-2</v>
      </c>
      <c r="H8" s="272">
        <f>'[2]3'!$J$35</f>
        <v>37562</v>
      </c>
      <c r="I8" s="5">
        <f t="shared" si="2"/>
        <v>0</v>
      </c>
      <c r="J8" s="272">
        <f>'[2]3'!$J$29</f>
        <v>8589599</v>
      </c>
      <c r="K8" s="5">
        <f t="shared" si="3"/>
        <v>9.6844E-2</v>
      </c>
      <c r="L8" s="271">
        <f>'[2]3'!$J$31</f>
        <v>208.779</v>
      </c>
      <c r="M8" s="5">
        <f t="shared" si="4"/>
        <v>6.4624000000000024</v>
      </c>
      <c r="N8" s="278">
        <v>733.71</v>
      </c>
      <c r="O8" s="279">
        <v>26338</v>
      </c>
      <c r="P8" s="327">
        <v>538.14</v>
      </c>
      <c r="Q8" s="327">
        <f>'[2]3'!$J$30</f>
        <v>4629.5200000000004</v>
      </c>
      <c r="R8" s="315">
        <f t="shared" si="5"/>
        <v>1.4400000000005093</v>
      </c>
      <c r="S8" s="335"/>
      <c r="T8" s="321" t="str">
        <f t="shared" si="7"/>
        <v/>
      </c>
    </row>
    <row r="9" spans="1:20" ht="15" customHeight="1" x14ac:dyDescent="0.2">
      <c r="A9" s="142">
        <v>4</v>
      </c>
      <c r="B9" s="271">
        <f>'[2]4'!$J$34</f>
        <v>17739.23</v>
      </c>
      <c r="C9" s="5">
        <f t="shared" si="6"/>
        <v>6.819999999999709</v>
      </c>
      <c r="D9" s="272">
        <f>'[2]4'!$J$32</f>
        <v>9416780</v>
      </c>
      <c r="E9" s="5">
        <f t="shared" si="0"/>
        <v>0.214922</v>
      </c>
      <c r="F9" s="273">
        <f>'[2]4'!$J$33</f>
        <v>37.386699999999998</v>
      </c>
      <c r="G9" s="5">
        <f t="shared" si="1"/>
        <v>3.8399999999995771E-2</v>
      </c>
      <c r="H9" s="272">
        <f>'[2]4'!$J$35</f>
        <v>37660</v>
      </c>
      <c r="I9" s="5">
        <f t="shared" si="2"/>
        <v>9.8000000000000004E-2</v>
      </c>
      <c r="J9" s="272">
        <f>'[2]4'!$J$29</f>
        <v>8685820</v>
      </c>
      <c r="K9" s="5">
        <f t="shared" si="3"/>
        <v>9.6221000000000001E-2</v>
      </c>
      <c r="L9" s="271">
        <f>'[2]4'!$J$31</f>
        <v>215.6884</v>
      </c>
      <c r="M9" s="5">
        <f t="shared" si="4"/>
        <v>6.9094000000000051</v>
      </c>
      <c r="N9" s="278">
        <v>733.68</v>
      </c>
      <c r="O9" s="279">
        <v>26291</v>
      </c>
      <c r="P9" s="327">
        <v>538.13</v>
      </c>
      <c r="Q9" s="327">
        <f>'[2]4'!$J$30</f>
        <v>4631.71</v>
      </c>
      <c r="R9" s="315">
        <f t="shared" si="5"/>
        <v>2.1899999999995998</v>
      </c>
      <c r="S9" s="335"/>
      <c r="T9" s="321" t="str">
        <f t="shared" si="7"/>
        <v/>
      </c>
    </row>
    <row r="10" spans="1:20" ht="15" customHeight="1" x14ac:dyDescent="0.2">
      <c r="A10" s="142">
        <v>5</v>
      </c>
      <c r="B10" s="271">
        <f>'[2]5'!$J$34</f>
        <v>17746.23</v>
      </c>
      <c r="C10" s="5">
        <f t="shared" si="6"/>
        <v>7</v>
      </c>
      <c r="D10" s="272">
        <f>'[2]5'!$J$32</f>
        <v>9659476</v>
      </c>
      <c r="E10" s="5">
        <f t="shared" si="0"/>
        <v>0.242696</v>
      </c>
      <c r="F10" s="273">
        <f>'[2]5'!$J$33</f>
        <v>37.439500000000002</v>
      </c>
      <c r="G10" s="5">
        <f t="shared" si="1"/>
        <v>5.2800000000004843E-2</v>
      </c>
      <c r="H10" s="272">
        <f>'[2]5'!$J$35</f>
        <v>37909</v>
      </c>
      <c r="I10" s="5">
        <f t="shared" si="2"/>
        <v>0.249</v>
      </c>
      <c r="J10" s="272">
        <f>'[2]5'!$J$29</f>
        <v>8783007</v>
      </c>
      <c r="K10" s="5">
        <f t="shared" si="3"/>
        <v>9.7186999999999996E-2</v>
      </c>
      <c r="L10" s="271">
        <f>'[2]5'!$J$31</f>
        <v>222.76820000000001</v>
      </c>
      <c r="M10" s="5">
        <f t="shared" si="4"/>
        <v>7.0798000000000059</v>
      </c>
      <c r="N10" s="278">
        <v>733.67</v>
      </c>
      <c r="O10" s="279">
        <v>26275</v>
      </c>
      <c r="P10" s="327">
        <v>538.11</v>
      </c>
      <c r="Q10" s="327">
        <f>'[2]5'!$J$30</f>
        <v>4635.4399999999996</v>
      </c>
      <c r="R10" s="315">
        <f t="shared" si="5"/>
        <v>3.7299999999995634</v>
      </c>
      <c r="S10" s="335"/>
      <c r="T10" s="321" t="str">
        <f t="shared" si="7"/>
        <v/>
      </c>
    </row>
    <row r="11" spans="1:20" ht="15" customHeight="1" x14ac:dyDescent="0.2">
      <c r="A11" s="142">
        <v>6</v>
      </c>
      <c r="B11" s="271">
        <f>'[2]6'!$J$34</f>
        <v>17753.29</v>
      </c>
      <c r="C11" s="5">
        <f t="shared" si="6"/>
        <v>7.0600000000013097</v>
      </c>
      <c r="D11" s="272">
        <f>'[2]6'!$J$32</f>
        <v>9873028</v>
      </c>
      <c r="E11" s="5">
        <f>IF(ISBLANK(D11),"",(D11-D10)/1000000)</f>
        <v>0.21355199999999999</v>
      </c>
      <c r="F11" s="273">
        <f>'[2]6'!$J$33</f>
        <v>37.439700000000002</v>
      </c>
      <c r="G11" s="5">
        <f t="shared" si="1"/>
        <v>1.9999999999953388E-4</v>
      </c>
      <c r="H11" s="272">
        <f>'[2]6'!$J$35</f>
        <v>38015</v>
      </c>
      <c r="I11" s="5">
        <f t="shared" si="2"/>
        <v>0.106</v>
      </c>
      <c r="J11" s="272">
        <f>'[2]6'!$J$29</f>
        <v>8880797</v>
      </c>
      <c r="K11" s="5">
        <f t="shared" si="3"/>
        <v>9.7790000000000002E-2</v>
      </c>
      <c r="L11" s="271">
        <f>'[2]6'!$J$31</f>
        <v>229.9683</v>
      </c>
      <c r="M11" s="5">
        <f t="shared" si="4"/>
        <v>7.200099999999992</v>
      </c>
      <c r="N11" s="278">
        <v>733.65</v>
      </c>
      <c r="O11" s="279">
        <v>26266</v>
      </c>
      <c r="P11" s="327">
        <v>530.09</v>
      </c>
      <c r="Q11" s="327">
        <f>'[2]6'!$J$30</f>
        <v>4639.17</v>
      </c>
      <c r="R11" s="315">
        <f t="shared" si="5"/>
        <v>3.7300000000004729</v>
      </c>
      <c r="S11" s="335"/>
      <c r="T11" s="321" t="str">
        <f t="shared" si="7"/>
        <v/>
      </c>
    </row>
    <row r="12" spans="1:20" ht="15" customHeight="1" x14ac:dyDescent="0.2">
      <c r="A12" s="142">
        <v>7</v>
      </c>
      <c r="B12" s="271">
        <f>'[2]7'!$J$34</f>
        <v>17760.46</v>
      </c>
      <c r="C12" s="5">
        <f>IF(ISBLANK(B12),"",(B12-B11))</f>
        <v>7.1699999999982538</v>
      </c>
      <c r="D12" s="272">
        <f>'[2]7'!$J$32</f>
        <v>9945396</v>
      </c>
      <c r="E12" s="5">
        <f t="shared" si="0"/>
        <v>7.2368000000000002E-2</v>
      </c>
      <c r="F12" s="273">
        <f>'[2]7'!$J$33</f>
        <v>37.447800000000001</v>
      </c>
      <c r="G12" s="5">
        <f t="shared" si="1"/>
        <v>8.0999999999988859E-3</v>
      </c>
      <c r="H12" s="272">
        <f>'[2]7'!$J$35</f>
        <v>38015</v>
      </c>
      <c r="I12" s="5">
        <f t="shared" si="2"/>
        <v>0</v>
      </c>
      <c r="J12" s="272">
        <f>'[2]7'!$J$29</f>
        <v>8978381</v>
      </c>
      <c r="K12" s="5">
        <f t="shared" si="3"/>
        <v>9.7584000000000004E-2</v>
      </c>
      <c r="L12" s="271">
        <f>'[2]7'!$J$31</f>
        <v>236.97</v>
      </c>
      <c r="M12" s="5">
        <f t="shared" si="4"/>
        <v>7.0016999999999996</v>
      </c>
      <c r="N12" s="278">
        <v>733.62</v>
      </c>
      <c r="O12" s="279">
        <v>26196</v>
      </c>
      <c r="P12" s="327">
        <v>538.05999999999995</v>
      </c>
      <c r="Q12" s="327">
        <f>'[2]7'!$J$30</f>
        <v>4642.8999999999996</v>
      </c>
      <c r="R12" s="315">
        <f t="shared" si="5"/>
        <v>3.7299999999995634</v>
      </c>
      <c r="S12" s="335"/>
      <c r="T12" s="321" t="str">
        <f t="shared" si="7"/>
        <v/>
      </c>
    </row>
    <row r="13" spans="1:20" ht="15" customHeight="1" x14ac:dyDescent="0.2">
      <c r="A13" s="142">
        <v>8</v>
      </c>
      <c r="B13" s="271">
        <f>'[2]8'!$J$34</f>
        <v>17767.810000000001</v>
      </c>
      <c r="C13" s="5">
        <f t="shared" si="6"/>
        <v>7.3500000000021828</v>
      </c>
      <c r="D13" s="272">
        <f>'[2]8'!$J$32</f>
        <v>10122458.199999999</v>
      </c>
      <c r="E13" s="5">
        <f t="shared" si="0"/>
        <v>0.17706219999999925</v>
      </c>
      <c r="F13" s="273">
        <f>'[2]8'!$J$33</f>
        <v>37.509500000000003</v>
      </c>
      <c r="G13" s="5">
        <f t="shared" si="1"/>
        <v>6.1700000000001864E-2</v>
      </c>
      <c r="H13" s="272">
        <f>'[2]8'!$J$35</f>
        <v>38115</v>
      </c>
      <c r="I13" s="5">
        <f t="shared" si="2"/>
        <v>0.1</v>
      </c>
      <c r="J13" s="272">
        <f>'[2]8'!$J$29</f>
        <v>9076190</v>
      </c>
      <c r="K13" s="5">
        <f t="shared" si="3"/>
        <v>9.7808999999999993E-2</v>
      </c>
      <c r="L13" s="271">
        <f>'[2]8'!$J$31</f>
        <v>244.34039999999999</v>
      </c>
      <c r="M13" s="5">
        <f t="shared" si="4"/>
        <v>7.3703999999999894</v>
      </c>
      <c r="N13" s="278">
        <v>733.6</v>
      </c>
      <c r="O13" s="279">
        <v>26165</v>
      </c>
      <c r="P13" s="327">
        <v>538.03</v>
      </c>
      <c r="Q13" s="327">
        <f>'[2]8'!$J$30</f>
        <v>4646.67</v>
      </c>
      <c r="R13" s="315">
        <f t="shared" si="5"/>
        <v>3.7700000000004366</v>
      </c>
      <c r="S13" s="335"/>
      <c r="T13" s="321" t="str">
        <f t="shared" si="7"/>
        <v/>
      </c>
    </row>
    <row r="14" spans="1:20" ht="15" customHeight="1" x14ac:dyDescent="0.2">
      <c r="A14" s="142">
        <v>9</v>
      </c>
      <c r="B14" s="271">
        <f>'[2]9'!$J$34</f>
        <v>17774.88</v>
      </c>
      <c r="C14" s="5">
        <f t="shared" si="6"/>
        <v>7.069999999999709</v>
      </c>
      <c r="D14" s="272">
        <f>'[2]9'!$J$32</f>
        <v>10298910</v>
      </c>
      <c r="E14" s="5">
        <f t="shared" si="0"/>
        <v>0.17645180000000074</v>
      </c>
      <c r="F14" s="273">
        <f>'[2]9'!$J$33</f>
        <v>37.577199999999998</v>
      </c>
      <c r="G14" s="5">
        <f t="shared" si="1"/>
        <v>6.7699999999994986E-2</v>
      </c>
      <c r="H14" s="272">
        <f>'[2]9'!$J$35</f>
        <v>38351</v>
      </c>
      <c r="I14" s="5">
        <f t="shared" si="2"/>
        <v>0.23599999999999999</v>
      </c>
      <c r="J14" s="272">
        <f>'[2]9'!$J$29</f>
        <v>9175653</v>
      </c>
      <c r="K14" s="5">
        <f t="shared" si="3"/>
        <v>9.9462999999999996E-2</v>
      </c>
      <c r="L14" s="271">
        <f>'[2]9'!$J$31</f>
        <v>251.56790000000001</v>
      </c>
      <c r="M14" s="5">
        <f t="shared" si="4"/>
        <v>7.2275000000000205</v>
      </c>
      <c r="N14" s="278">
        <v>733.57</v>
      </c>
      <c r="O14" s="279">
        <v>26118</v>
      </c>
      <c r="P14" s="327">
        <v>538</v>
      </c>
      <c r="Q14" s="327">
        <f>'[2]9'!$J$30</f>
        <v>4650.34</v>
      </c>
      <c r="R14" s="315">
        <f t="shared" si="5"/>
        <v>3.6700000000000728</v>
      </c>
      <c r="S14" s="335"/>
      <c r="T14" s="321" t="str">
        <f t="shared" si="7"/>
        <v/>
      </c>
    </row>
    <row r="15" spans="1:20" ht="15" customHeight="1" x14ac:dyDescent="0.2">
      <c r="A15" s="142">
        <v>10</v>
      </c>
      <c r="B15" s="271">
        <f>'[2]10'!$J$34</f>
        <v>17782.11</v>
      </c>
      <c r="C15" s="5">
        <f t="shared" si="6"/>
        <v>7.2299999999995634</v>
      </c>
      <c r="D15" s="272">
        <f>'[2]10'!$J$32</f>
        <v>10587494</v>
      </c>
      <c r="E15" s="5">
        <f t="shared" si="0"/>
        <v>0.28858400000000001</v>
      </c>
      <c r="F15" s="273">
        <f>'[2]10'!$J$33</f>
        <v>37.630400000000002</v>
      </c>
      <c r="G15" s="5">
        <f t="shared" si="1"/>
        <v>5.3200000000003911E-2</v>
      </c>
      <c r="H15" s="272">
        <f>'[2]10'!$J$35</f>
        <v>38557</v>
      </c>
      <c r="I15" s="5">
        <f t="shared" si="2"/>
        <v>0.20599999999999999</v>
      </c>
      <c r="J15" s="272">
        <f>'[2]10'!$J$29</f>
        <v>9276254</v>
      </c>
      <c r="K15" s="5">
        <f t="shared" si="3"/>
        <v>0.100601</v>
      </c>
      <c r="L15" s="271">
        <f>'[2]10'!$J$31</f>
        <v>259.12439999999998</v>
      </c>
      <c r="M15" s="5">
        <f t="shared" si="4"/>
        <v>7.5564999999999714</v>
      </c>
      <c r="N15" s="278">
        <v>733.52</v>
      </c>
      <c r="O15" s="279">
        <v>26040</v>
      </c>
      <c r="P15" s="327">
        <v>537.96</v>
      </c>
      <c r="Q15" s="327">
        <f>'[2]10'!$J$30</f>
        <v>4654.1099999999997</v>
      </c>
      <c r="R15" s="315">
        <f t="shared" si="5"/>
        <v>3.7699999999995271</v>
      </c>
      <c r="S15" s="335"/>
      <c r="T15" s="321" t="str">
        <f t="shared" si="7"/>
        <v/>
      </c>
    </row>
    <row r="16" spans="1:20" ht="15" customHeight="1" x14ac:dyDescent="0.2">
      <c r="A16" s="142">
        <v>11</v>
      </c>
      <c r="B16" s="271">
        <f>'[2]11'!$J$34</f>
        <v>17789.66</v>
      </c>
      <c r="C16" s="5">
        <f t="shared" si="6"/>
        <v>7.5499999999992724</v>
      </c>
      <c r="D16" s="272">
        <f>'[2]11'!$J$32</f>
        <v>10700172</v>
      </c>
      <c r="E16" s="5">
        <f t="shared" si="0"/>
        <v>0.112678</v>
      </c>
      <c r="F16" s="273">
        <f>'[2]11'!$J$33</f>
        <v>37.630400000000002</v>
      </c>
      <c r="G16" s="5">
        <f t="shared" si="1"/>
        <v>0</v>
      </c>
      <c r="H16" s="272">
        <f>'[2]11'!$J$35</f>
        <v>38557</v>
      </c>
      <c r="I16" s="5">
        <f t="shared" si="2"/>
        <v>0</v>
      </c>
      <c r="J16" s="272">
        <f>'[2]11'!$J$29</f>
        <v>9378508</v>
      </c>
      <c r="K16" s="5">
        <f t="shared" si="3"/>
        <v>0.102254</v>
      </c>
      <c r="L16" s="271">
        <f>'[2]11'!$J$31</f>
        <v>266.79250000000002</v>
      </c>
      <c r="M16" s="5">
        <f t="shared" si="4"/>
        <v>7.6681000000000381</v>
      </c>
      <c r="N16" s="278">
        <v>733.48</v>
      </c>
      <c r="O16" s="279">
        <v>25977</v>
      </c>
      <c r="P16" s="327">
        <v>537.91999999999996</v>
      </c>
      <c r="Q16" s="327">
        <f>'[2]11'!$J$30</f>
        <v>4657.82</v>
      </c>
      <c r="R16" s="315">
        <f t="shared" si="5"/>
        <v>3.7100000000000364</v>
      </c>
      <c r="S16" s="335"/>
      <c r="T16" s="321" t="str">
        <f t="shared" si="7"/>
        <v/>
      </c>
    </row>
    <row r="17" spans="1:20" ht="15" customHeight="1" x14ac:dyDescent="0.2">
      <c r="A17" s="142">
        <v>12</v>
      </c>
      <c r="B17" s="271">
        <f>'[2]12'!$J$34</f>
        <v>17797.5</v>
      </c>
      <c r="C17" s="5">
        <f t="shared" si="6"/>
        <v>7.8400000000001455</v>
      </c>
      <c r="D17" s="272">
        <f>'[2]12'!$J$32</f>
        <v>10892538</v>
      </c>
      <c r="E17" s="5">
        <f t="shared" si="0"/>
        <v>0.19236600000000001</v>
      </c>
      <c r="F17" s="273">
        <f>'[2]12'!$J$33</f>
        <v>37.686900000000001</v>
      </c>
      <c r="G17" s="5">
        <f t="shared" si="1"/>
        <v>5.6499999999999773E-2</v>
      </c>
      <c r="H17" s="272">
        <f>'[2]12'!$J$35</f>
        <v>38692</v>
      </c>
      <c r="I17" s="5">
        <f t="shared" si="2"/>
        <v>0.13500000000000001</v>
      </c>
      <c r="J17" s="272">
        <f>'[2]12'!$J$29</f>
        <v>9481664</v>
      </c>
      <c r="K17" s="5">
        <f t="shared" si="3"/>
        <v>0.103156</v>
      </c>
      <c r="L17" s="271">
        <f>'[2]12'!$J$31</f>
        <v>274.22320000000002</v>
      </c>
      <c r="M17" s="5">
        <f t="shared" si="4"/>
        <v>7.4307000000000016</v>
      </c>
      <c r="N17" s="278">
        <v>733.45</v>
      </c>
      <c r="O17" s="279">
        <v>25930</v>
      </c>
      <c r="P17" s="327">
        <v>537.88</v>
      </c>
      <c r="Q17" s="327">
        <f>'[2]12'!$J$30</f>
        <v>4661.54</v>
      </c>
      <c r="R17" s="315">
        <f t="shared" si="5"/>
        <v>3.7200000000002547</v>
      </c>
      <c r="S17" s="335"/>
      <c r="T17" s="321" t="str">
        <f t="shared" si="7"/>
        <v/>
      </c>
    </row>
    <row r="18" spans="1:20" ht="15" customHeight="1" x14ac:dyDescent="0.2">
      <c r="A18" s="142">
        <v>13</v>
      </c>
      <c r="B18" s="271">
        <f>'[2]13'!$J$34</f>
        <v>17805.099999999999</v>
      </c>
      <c r="C18" s="5">
        <f t="shared" si="6"/>
        <v>7.5999999999985448</v>
      </c>
      <c r="D18" s="272">
        <f>'[2]13'!$J$32</f>
        <v>11049287</v>
      </c>
      <c r="E18" s="5">
        <f t="shared" si="0"/>
        <v>0.156749</v>
      </c>
      <c r="F18" s="273">
        <f>'[2]13'!$J$33</f>
        <v>37.715899999999998</v>
      </c>
      <c r="G18" s="5">
        <f t="shared" si="1"/>
        <v>2.8999999999996362E-2</v>
      </c>
      <c r="H18" s="272">
        <f>'[2]13'!$J$35</f>
        <v>38785</v>
      </c>
      <c r="I18" s="5">
        <f t="shared" si="2"/>
        <v>9.2999999999999999E-2</v>
      </c>
      <c r="J18" s="272">
        <f>'[2]13'!$J$29</f>
        <v>9583638</v>
      </c>
      <c r="K18" s="5">
        <f t="shared" si="3"/>
        <v>0.101974</v>
      </c>
      <c r="L18" s="271">
        <f>'[2]13'!$J$31</f>
        <v>281.95280000000002</v>
      </c>
      <c r="M18" s="5">
        <f t="shared" si="4"/>
        <v>7.7296000000000049</v>
      </c>
      <c r="N18" s="278">
        <v>733.42</v>
      </c>
      <c r="O18" s="279">
        <v>25883</v>
      </c>
      <c r="P18" s="327">
        <v>537.85</v>
      </c>
      <c r="Q18" s="327">
        <f>'[2]13'!$J$30</f>
        <v>4665.2700000000004</v>
      </c>
      <c r="R18" s="315">
        <f t="shared" si="5"/>
        <v>3.7300000000004729</v>
      </c>
      <c r="S18" s="335"/>
      <c r="T18" s="321" t="str">
        <f t="shared" si="7"/>
        <v/>
      </c>
    </row>
    <row r="19" spans="1:20" ht="15" customHeight="1" x14ac:dyDescent="0.2">
      <c r="A19" s="142">
        <v>14</v>
      </c>
      <c r="B19" s="271">
        <f>'[2]14'!$J$34</f>
        <v>17812.669999999998</v>
      </c>
      <c r="C19" s="5">
        <f t="shared" si="6"/>
        <v>7.569999999999709</v>
      </c>
      <c r="D19" s="272">
        <f>'[2]14'!$J$32</f>
        <v>11348329</v>
      </c>
      <c r="E19" s="5">
        <f t="shared" si="0"/>
        <v>0.29904199999999997</v>
      </c>
      <c r="F19" s="273">
        <f>'[2]14'!$J$33</f>
        <v>37.774999999999999</v>
      </c>
      <c r="G19" s="5">
        <f t="shared" si="1"/>
        <v>5.9100000000000819E-2</v>
      </c>
      <c r="H19" s="272">
        <f>'[2]14'!$J$35</f>
        <v>39087</v>
      </c>
      <c r="I19" s="5">
        <f t="shared" si="2"/>
        <v>0.30199999999999999</v>
      </c>
      <c r="J19" s="272">
        <f>'[2]14'!$J$29</f>
        <v>9686197</v>
      </c>
      <c r="K19" s="5">
        <f t="shared" si="3"/>
        <v>0.102559</v>
      </c>
      <c r="L19" s="271">
        <f>'[2]14'!$J$31</f>
        <v>290.09570000000002</v>
      </c>
      <c r="M19" s="5">
        <f t="shared" si="4"/>
        <v>8.1428999999999974</v>
      </c>
      <c r="N19" s="278">
        <v>733.39</v>
      </c>
      <c r="O19" s="279">
        <v>25836</v>
      </c>
      <c r="P19" s="327">
        <v>537.80999999999995</v>
      </c>
      <c r="Q19" s="327">
        <f>'[2]14'!$J$30</f>
        <v>4669.01</v>
      </c>
      <c r="R19" s="315">
        <f t="shared" si="5"/>
        <v>3.7399999999997817</v>
      </c>
      <c r="S19" s="335"/>
      <c r="T19" s="321" t="str">
        <f t="shared" si="7"/>
        <v/>
      </c>
    </row>
    <row r="20" spans="1:20" ht="15" customHeight="1" x14ac:dyDescent="0.2">
      <c r="A20" s="142">
        <v>15</v>
      </c>
      <c r="B20" s="271">
        <f>'[2]15'!$J$34</f>
        <v>17820.14</v>
      </c>
      <c r="C20" s="5">
        <f t="shared" si="6"/>
        <v>7.4700000000011642</v>
      </c>
      <c r="D20" s="272">
        <f>'[2]15'!$J$32</f>
        <v>11417466</v>
      </c>
      <c r="E20" s="5">
        <f t="shared" si="0"/>
        <v>6.9137000000000004E-2</v>
      </c>
      <c r="F20" s="273">
        <f>'[2]15'!$J$33</f>
        <v>37.774999999999999</v>
      </c>
      <c r="G20" s="5">
        <f t="shared" ref="G20:G27" si="8">IF(ISBLANK(F20),"",(F20-F19))</f>
        <v>0</v>
      </c>
      <c r="H20" s="272">
        <f>'[2]15'!$J$35</f>
        <v>39087</v>
      </c>
      <c r="I20" s="5">
        <f t="shared" si="2"/>
        <v>0</v>
      </c>
      <c r="J20" s="272">
        <f>'[2]15'!$J$29</f>
        <v>9787109</v>
      </c>
      <c r="K20" s="5">
        <f t="shared" si="3"/>
        <v>0.100912</v>
      </c>
      <c r="L20" s="271">
        <f>'[2]15'!$J$31</f>
        <v>297.53590000000003</v>
      </c>
      <c r="M20" s="5">
        <f t="shared" si="4"/>
        <v>7.4402000000000044</v>
      </c>
      <c r="N20" s="278">
        <v>733.36</v>
      </c>
      <c r="O20" s="279">
        <v>25790</v>
      </c>
      <c r="P20" s="327">
        <v>537.78</v>
      </c>
      <c r="Q20" s="327">
        <f>'[2]15'!$J$30</f>
        <v>4672.74</v>
      </c>
      <c r="R20" s="315">
        <f t="shared" si="5"/>
        <v>3.7299999999995634</v>
      </c>
      <c r="S20" s="335"/>
      <c r="T20" s="321" t="str">
        <f t="shared" si="7"/>
        <v/>
      </c>
    </row>
    <row r="21" spans="1:20" ht="15" customHeight="1" x14ac:dyDescent="0.2">
      <c r="A21" s="142">
        <v>16</v>
      </c>
      <c r="B21" s="271">
        <f>'[2]16'!$J$34</f>
        <v>17827.71</v>
      </c>
      <c r="C21" s="5">
        <f t="shared" si="6"/>
        <v>7.569999999999709</v>
      </c>
      <c r="D21" s="272">
        <f>'[2]16'!$J$32</f>
        <v>11570401</v>
      </c>
      <c r="E21" s="5">
        <f t="shared" si="0"/>
        <v>0.15293499999999999</v>
      </c>
      <c r="F21" s="273">
        <f>'[2]16'!$J$33</f>
        <v>37.774999999999999</v>
      </c>
      <c r="G21" s="5">
        <f t="shared" si="8"/>
        <v>0</v>
      </c>
      <c r="H21" s="272">
        <f>'[2]16'!$J$35</f>
        <v>39163</v>
      </c>
      <c r="I21" s="5">
        <f>IF(ISBLANK(H21),"",(H21-H20)*1000/1000000)</f>
        <v>7.5999999999999998E-2</v>
      </c>
      <c r="J21" s="272">
        <f>'[2]16'!$J$29</f>
        <v>9890606</v>
      </c>
      <c r="K21" s="5">
        <f t="shared" si="3"/>
        <v>0.10349700000000001</v>
      </c>
      <c r="L21" s="271">
        <f>'[2]16'!$J$31</f>
        <v>305.29410000000001</v>
      </c>
      <c r="M21" s="5">
        <f t="shared" si="4"/>
        <v>7.758199999999988</v>
      </c>
      <c r="N21" s="278">
        <v>733.33</v>
      </c>
      <c r="O21" s="279">
        <v>25743</v>
      </c>
      <c r="P21" s="327">
        <v>537.74</v>
      </c>
      <c r="Q21" s="327">
        <f>'[2]16'!$J$30</f>
        <v>4676.5200000000004</v>
      </c>
      <c r="R21" s="315">
        <f t="shared" si="5"/>
        <v>3.7800000000006548</v>
      </c>
      <c r="S21" s="335"/>
      <c r="T21" s="321" t="str">
        <f t="shared" si="7"/>
        <v/>
      </c>
    </row>
    <row r="22" spans="1:20" ht="15" customHeight="1" x14ac:dyDescent="0.2">
      <c r="A22" s="142">
        <v>17</v>
      </c>
      <c r="B22" s="271">
        <f>'[2]17'!$J$34</f>
        <v>17835.72</v>
      </c>
      <c r="C22" s="5">
        <f t="shared" si="6"/>
        <v>8.0100000000020373</v>
      </c>
      <c r="D22" s="272">
        <f>'[2]17'!$J$32</f>
        <v>11667601</v>
      </c>
      <c r="E22" s="5">
        <f t="shared" si="0"/>
        <v>9.7199999999999995E-2</v>
      </c>
      <c r="F22" s="273">
        <f>'[2]17'!$J$33</f>
        <v>37.853900000000003</v>
      </c>
      <c r="G22" s="5">
        <f t="shared" si="8"/>
        <v>7.8900000000004411E-2</v>
      </c>
      <c r="H22" s="272">
        <f>'[2]17'!$J$35</f>
        <v>39264</v>
      </c>
      <c r="I22" s="5">
        <f t="shared" si="2"/>
        <v>0.10100000000000001</v>
      </c>
      <c r="J22" s="272">
        <f>'[2]17'!$J$29</f>
        <v>9990704</v>
      </c>
      <c r="K22" s="5">
        <f t="shared" si="3"/>
        <v>0.10009800000000001</v>
      </c>
      <c r="L22" s="271">
        <f>'[2]17'!$J$31</f>
        <v>313.27670000000001</v>
      </c>
      <c r="M22" s="5">
        <f t="shared" si="4"/>
        <v>7.9825999999999908</v>
      </c>
      <c r="N22" s="278">
        <v>733.29</v>
      </c>
      <c r="O22" s="279">
        <v>25680</v>
      </c>
      <c r="P22" s="327">
        <v>537.70000000000005</v>
      </c>
      <c r="Q22" s="327">
        <f>'[2]17'!$J$30</f>
        <v>4680.1899999999996</v>
      </c>
      <c r="R22" s="315">
        <f t="shared" si="5"/>
        <v>3.6699999999991633</v>
      </c>
      <c r="S22" s="335"/>
      <c r="T22" s="321" t="str">
        <f t="shared" si="7"/>
        <v/>
      </c>
    </row>
    <row r="23" spans="1:20" ht="15" customHeight="1" x14ac:dyDescent="0.2">
      <c r="A23" s="142">
        <v>18</v>
      </c>
      <c r="B23" s="271">
        <f>'[2]18'!$J$34</f>
        <v>17844.14</v>
      </c>
      <c r="C23" s="5">
        <f t="shared" si="6"/>
        <v>8.4199999999982538</v>
      </c>
      <c r="D23" s="272">
        <f>'[2]18'!$J$32</f>
        <v>11870155</v>
      </c>
      <c r="E23" s="5">
        <f t="shared" si="0"/>
        <v>0.20255400000000001</v>
      </c>
      <c r="F23" s="273">
        <f>'[2]18'!$J$33</f>
        <v>37.883499999999998</v>
      </c>
      <c r="G23" s="5">
        <f t="shared" si="8"/>
        <v>2.9599999999994964E-2</v>
      </c>
      <c r="H23" s="272">
        <f>'[2]18'!$J$35</f>
        <v>39354</v>
      </c>
      <c r="I23" s="5">
        <f t="shared" si="2"/>
        <v>0.09</v>
      </c>
      <c r="J23" s="272">
        <f>'[2]18'!$J$29</f>
        <v>10094680</v>
      </c>
      <c r="K23" s="5">
        <f t="shared" si="3"/>
        <v>0.103976</v>
      </c>
      <c r="L23" s="271">
        <f>'[2]18'!$J$31</f>
        <v>321.47620000000001</v>
      </c>
      <c r="M23" s="5">
        <f t="shared" si="4"/>
        <v>8.1995000000000005</v>
      </c>
      <c r="N23" s="278">
        <v>733.25</v>
      </c>
      <c r="O23" s="279">
        <v>25618</v>
      </c>
      <c r="P23" s="327">
        <v>537.66</v>
      </c>
      <c r="Q23" s="327">
        <f>'[2]18'!$J$30</f>
        <v>4683.53</v>
      </c>
      <c r="R23" s="315">
        <f t="shared" si="5"/>
        <v>3.3400000000001455</v>
      </c>
      <c r="S23" s="335"/>
      <c r="T23" s="321" t="str">
        <f t="shared" si="7"/>
        <v/>
      </c>
    </row>
    <row r="24" spans="1:20" ht="15" customHeight="1" x14ac:dyDescent="0.2">
      <c r="A24" s="142">
        <v>19</v>
      </c>
      <c r="B24" s="271">
        <f>'[2]19'!$J$34</f>
        <v>17851.48</v>
      </c>
      <c r="C24" s="5">
        <f t="shared" si="6"/>
        <v>7.3400000000001455</v>
      </c>
      <c r="D24" s="272">
        <f>'[2]19'!$J$32</f>
        <v>12002874</v>
      </c>
      <c r="E24" s="5">
        <f t="shared" si="0"/>
        <v>0.132719</v>
      </c>
      <c r="F24" s="273">
        <f>'[2]19'!$J$33</f>
        <v>37.939799999999998</v>
      </c>
      <c r="G24" s="5">
        <f t="shared" si="8"/>
        <v>5.6300000000000239E-2</v>
      </c>
      <c r="H24" s="272">
        <f>'[2]19'!$J$35</f>
        <v>39407</v>
      </c>
      <c r="I24" s="5">
        <f t="shared" si="2"/>
        <v>5.2999999999999999E-2</v>
      </c>
      <c r="J24" s="272">
        <f>'[2]19'!$J$29</f>
        <v>10197059</v>
      </c>
      <c r="K24" s="5">
        <f t="shared" si="3"/>
        <v>0.102379</v>
      </c>
      <c r="L24" s="271">
        <f>'[2]19'!$J$31</f>
        <v>329.19319999999999</v>
      </c>
      <c r="M24" s="5">
        <f t="shared" si="4"/>
        <v>7.7169999999999845</v>
      </c>
      <c r="N24" s="278">
        <v>733.22</v>
      </c>
      <c r="O24" s="279">
        <v>25571</v>
      </c>
      <c r="P24" s="327">
        <v>537.62</v>
      </c>
      <c r="Q24" s="327">
        <f>'[2]19'!$J$30</f>
        <v>4687</v>
      </c>
      <c r="R24" s="315">
        <f t="shared" si="5"/>
        <v>3.4700000000002547</v>
      </c>
      <c r="S24" s="335"/>
      <c r="T24" s="321" t="str">
        <f t="shared" si="7"/>
        <v/>
      </c>
    </row>
    <row r="25" spans="1:20" ht="15" customHeight="1" x14ac:dyDescent="0.2">
      <c r="A25" s="142">
        <v>20</v>
      </c>
      <c r="B25" s="271">
        <f>'[2]20'!$J$34</f>
        <v>17859.07</v>
      </c>
      <c r="C25" s="5">
        <f t="shared" si="6"/>
        <v>7.5900000000001455</v>
      </c>
      <c r="D25" s="272">
        <f>'[2]20'!$J$32</f>
        <v>12302894</v>
      </c>
      <c r="E25" s="5">
        <f t="shared" si="0"/>
        <v>0.30002000000000001</v>
      </c>
      <c r="F25" s="273">
        <f>'[2]20'!$J$33</f>
        <v>37.991799999999998</v>
      </c>
      <c r="G25" s="5">
        <f t="shared" si="8"/>
        <v>5.1999999999999602E-2</v>
      </c>
      <c r="H25" s="272">
        <f>'[2]20'!$J$35</f>
        <v>39655</v>
      </c>
      <c r="I25" s="5">
        <f t="shared" si="2"/>
        <v>0.248</v>
      </c>
      <c r="J25" s="272">
        <f>'[2]20'!$J$29</f>
        <v>10300100</v>
      </c>
      <c r="K25" s="5">
        <f t="shared" si="3"/>
        <v>0.10304099999999999</v>
      </c>
      <c r="L25" s="271">
        <f>'[2]20'!$J$31</f>
        <v>336.8485</v>
      </c>
      <c r="M25" s="5">
        <f t="shared" si="4"/>
        <v>7.6553000000000111</v>
      </c>
      <c r="N25" s="278">
        <v>733.52</v>
      </c>
      <c r="O25" s="279">
        <v>26040</v>
      </c>
      <c r="P25" s="327">
        <v>537.65</v>
      </c>
      <c r="Q25" s="327">
        <f>'[2]20'!$J$30</f>
        <v>4687.57</v>
      </c>
      <c r="R25" s="315">
        <f t="shared" si="5"/>
        <v>0.56999999999970896</v>
      </c>
      <c r="S25" s="335"/>
      <c r="T25" s="321" t="str">
        <f t="shared" si="7"/>
        <v/>
      </c>
    </row>
    <row r="26" spans="1:20" ht="15" customHeight="1" x14ac:dyDescent="0.2">
      <c r="A26" s="142">
        <v>21</v>
      </c>
      <c r="B26" s="271">
        <f>'[2]21'!$J$34</f>
        <v>17866.45</v>
      </c>
      <c r="C26" s="5">
        <f t="shared" si="6"/>
        <v>7.3800000000010186</v>
      </c>
      <c r="D26" s="272">
        <f>'[2]21'!$J$32</f>
        <v>12378190</v>
      </c>
      <c r="E26" s="5">
        <f t="shared" si="0"/>
        <v>7.5296000000000002E-2</v>
      </c>
      <c r="F26" s="273">
        <f>'[2]21'!$J$33</f>
        <v>37.991900000000001</v>
      </c>
      <c r="G26" s="5">
        <f t="shared" si="8"/>
        <v>1.0000000000331966E-4</v>
      </c>
      <c r="H26" s="272">
        <f>'[2]21'!$J$35</f>
        <v>39736</v>
      </c>
      <c r="I26" s="5">
        <f t="shared" si="2"/>
        <v>8.1000000000000003E-2</v>
      </c>
      <c r="J26" s="272">
        <f>'[2]21'!$J$29</f>
        <v>10401038</v>
      </c>
      <c r="K26" s="5">
        <f t="shared" si="3"/>
        <v>0.100938</v>
      </c>
      <c r="L26" s="271">
        <f>'[2]21'!$J$31</f>
        <v>344.41230000000002</v>
      </c>
      <c r="M26" s="5">
        <f t="shared" si="4"/>
        <v>7.5638000000000147</v>
      </c>
      <c r="N26" s="278">
        <v>733.64</v>
      </c>
      <c r="O26" s="279">
        <v>26228</v>
      </c>
      <c r="P26" s="327">
        <v>537.63</v>
      </c>
      <c r="Q26" s="327">
        <f>'[2]21'!$J$30</f>
        <v>4687.57</v>
      </c>
      <c r="R26" s="315">
        <f t="shared" si="5"/>
        <v>0</v>
      </c>
      <c r="S26" s="335"/>
      <c r="T26" s="321" t="str">
        <f t="shared" si="7"/>
        <v/>
      </c>
    </row>
    <row r="27" spans="1:20" ht="15" customHeight="1" x14ac:dyDescent="0.2">
      <c r="A27" s="142">
        <v>22</v>
      </c>
      <c r="B27" s="271">
        <f>'[2]22'!$J$34</f>
        <v>17873.84</v>
      </c>
      <c r="C27" s="5">
        <f t="shared" si="6"/>
        <v>7.3899999999994179</v>
      </c>
      <c r="D27" s="272">
        <f>'[2]22'!$J$32</f>
        <v>12501493</v>
      </c>
      <c r="E27" s="5">
        <f t="shared" si="0"/>
        <v>0.123303</v>
      </c>
      <c r="F27" s="273">
        <f>'[2]22'!$J$33</f>
        <v>37.991900000000001</v>
      </c>
      <c r="G27" s="5">
        <f t="shared" si="8"/>
        <v>0</v>
      </c>
      <c r="H27" s="272">
        <f>'[2]22'!$J$35</f>
        <v>39849</v>
      </c>
      <c r="I27" s="5">
        <f t="shared" si="2"/>
        <v>0.113</v>
      </c>
      <c r="J27" s="272">
        <f>'[2]22'!$J$29</f>
        <v>10506959</v>
      </c>
      <c r="K27" s="5">
        <f t="shared" si="3"/>
        <v>0.105921</v>
      </c>
      <c r="L27" s="271">
        <f>'[2]22'!$J$31</f>
        <v>352.35300000000001</v>
      </c>
      <c r="M27" s="5">
        <f t="shared" si="4"/>
        <v>7.9406999999999925</v>
      </c>
      <c r="N27" s="278">
        <v>733.63</v>
      </c>
      <c r="O27" s="279">
        <v>26212</v>
      </c>
      <c r="P27" s="327">
        <v>537.63</v>
      </c>
      <c r="Q27" s="327">
        <f>'[2]22'!$J$30</f>
        <v>4687.57</v>
      </c>
      <c r="R27" s="315">
        <f t="shared" si="5"/>
        <v>0</v>
      </c>
      <c r="S27" s="336"/>
      <c r="T27" s="337" t="str">
        <f t="shared" si="7"/>
        <v/>
      </c>
    </row>
    <row r="28" spans="1:20" ht="15" customHeight="1" x14ac:dyDescent="0.2">
      <c r="A28" s="142">
        <v>23</v>
      </c>
      <c r="B28" s="271">
        <f>'[2]23'!$J$34</f>
        <v>17881.419999999998</v>
      </c>
      <c r="C28" s="5">
        <f t="shared" si="6"/>
        <v>7.5799999999981083</v>
      </c>
      <c r="D28" s="272">
        <f>'[2]23'!$J$32</f>
        <v>12679697</v>
      </c>
      <c r="E28" s="5">
        <f t="shared" si="0"/>
        <v>0.178204</v>
      </c>
      <c r="F28" s="273">
        <f>'[2]23'!$J$33</f>
        <v>38.062600000000003</v>
      </c>
      <c r="G28" s="5">
        <f t="shared" ref="G28:G36" si="9">IF(ISBLANK(F28),"",(F28-F27))</f>
        <v>7.0700000000002206E-2</v>
      </c>
      <c r="H28" s="272">
        <f>'[2]23'!$J$35</f>
        <v>39950</v>
      </c>
      <c r="I28" s="5">
        <f t="shared" si="2"/>
        <v>0.10100000000000001</v>
      </c>
      <c r="J28" s="272">
        <f>'[2]23'!$J$29</f>
        <v>10609854</v>
      </c>
      <c r="K28" s="5">
        <f t="shared" si="3"/>
        <v>0.102895</v>
      </c>
      <c r="L28" s="271">
        <f>'[2]23'!$J$31</f>
        <v>359.62569999999999</v>
      </c>
      <c r="M28" s="5">
        <f t="shared" si="4"/>
        <v>7.2726999999999862</v>
      </c>
      <c r="N28" s="278">
        <v>733.82</v>
      </c>
      <c r="O28" s="279">
        <v>26511</v>
      </c>
      <c r="P28" s="327">
        <v>537.65</v>
      </c>
      <c r="Q28" s="327">
        <f>'[2]23'!$J$30</f>
        <v>4688.3599999999997</v>
      </c>
      <c r="R28" s="315">
        <f t="shared" si="5"/>
        <v>0.78999999999996362</v>
      </c>
      <c r="S28" s="280"/>
      <c r="T28" s="321" t="str">
        <f t="shared" si="7"/>
        <v/>
      </c>
    </row>
    <row r="29" spans="1:20" ht="15" customHeight="1" x14ac:dyDescent="0.2">
      <c r="A29" s="142">
        <v>24</v>
      </c>
      <c r="B29" s="271">
        <f>'[2]24'!$J$34</f>
        <v>17888.32</v>
      </c>
      <c r="C29" s="5">
        <f t="shared" si="6"/>
        <v>6.9000000000014552</v>
      </c>
      <c r="D29" s="272">
        <f>'[2]24'!$J$32</f>
        <v>12933015</v>
      </c>
      <c r="E29" s="5">
        <f t="shared" si="0"/>
        <v>0.25331799999999999</v>
      </c>
      <c r="F29" s="273">
        <f>'[2]24'!$J$33</f>
        <v>38.062600000000003</v>
      </c>
      <c r="G29" s="5">
        <f t="shared" si="9"/>
        <v>0</v>
      </c>
      <c r="H29" s="272">
        <f>'[2]24'!$J$35</f>
        <v>40073</v>
      </c>
      <c r="I29" s="5">
        <f t="shared" si="2"/>
        <v>0.123</v>
      </c>
      <c r="J29" s="272">
        <f>'[2]24'!$J$29</f>
        <v>10705238</v>
      </c>
      <c r="K29" s="5">
        <f t="shared" si="3"/>
        <v>9.5383999999999997E-2</v>
      </c>
      <c r="L29" s="271">
        <f>'[2]24'!$J$31</f>
        <v>366.42</v>
      </c>
      <c r="M29" s="5">
        <f t="shared" si="4"/>
        <v>6.7943000000000211</v>
      </c>
      <c r="N29" s="278">
        <v>734</v>
      </c>
      <c r="O29" s="279">
        <v>26795</v>
      </c>
      <c r="P29" s="327">
        <v>537.61</v>
      </c>
      <c r="Q29" s="327">
        <f>'[2]24'!$J$30</f>
        <v>4691.79</v>
      </c>
      <c r="R29" s="315">
        <f t="shared" si="5"/>
        <v>3.430000000000291</v>
      </c>
      <c r="S29" s="280"/>
      <c r="T29" s="321" t="str">
        <f t="shared" si="7"/>
        <v/>
      </c>
    </row>
    <row r="30" spans="1:20" ht="15" customHeight="1" x14ac:dyDescent="0.2">
      <c r="A30" s="142">
        <v>25</v>
      </c>
      <c r="B30" s="271">
        <f>'[2]25'!$J$34</f>
        <v>17894.2</v>
      </c>
      <c r="C30" s="5">
        <f t="shared" si="6"/>
        <v>5.8800000000010186</v>
      </c>
      <c r="D30" s="272">
        <f>'[2]25'!$J$32</f>
        <v>13012448</v>
      </c>
      <c r="E30" s="5">
        <f t="shared" si="0"/>
        <v>7.9433000000000004E-2</v>
      </c>
      <c r="F30" s="273">
        <f>'[2]25'!$J$33</f>
        <v>38.101900000000001</v>
      </c>
      <c r="G30" s="5">
        <f t="shared" si="9"/>
        <v>3.9299999999997226E-2</v>
      </c>
      <c r="H30" s="272">
        <f>'[2]25'!$J$35</f>
        <v>40170</v>
      </c>
      <c r="I30" s="5">
        <f t="shared" si="2"/>
        <v>9.7000000000000003E-2</v>
      </c>
      <c r="J30" s="272">
        <f>'[2]25'!$J$29</f>
        <v>10803816</v>
      </c>
      <c r="K30" s="5">
        <f t="shared" si="3"/>
        <v>9.8577999999999999E-2</v>
      </c>
      <c r="L30" s="271">
        <f>'[2]25'!$J$31</f>
        <v>372.89699999999999</v>
      </c>
      <c r="M30" s="5">
        <f t="shared" si="4"/>
        <v>6.4769999999999754</v>
      </c>
      <c r="N30" s="278">
        <v>733.98</v>
      </c>
      <c r="O30" s="279">
        <v>26763</v>
      </c>
      <c r="P30" s="327">
        <v>537.66</v>
      </c>
      <c r="Q30" s="327">
        <f>'[2]25'!$J$30</f>
        <v>4695.3500000000004</v>
      </c>
      <c r="R30" s="315">
        <f t="shared" si="5"/>
        <v>3.5600000000004002</v>
      </c>
      <c r="S30" s="280"/>
      <c r="T30" s="321" t="str">
        <f t="shared" si="7"/>
        <v/>
      </c>
    </row>
    <row r="31" spans="1:20" ht="15" customHeight="1" x14ac:dyDescent="0.2">
      <c r="A31" s="142">
        <v>26</v>
      </c>
      <c r="B31" s="271">
        <f>'[2]26'!$J$34</f>
        <v>17901.48</v>
      </c>
      <c r="C31" s="5">
        <f t="shared" si="6"/>
        <v>7.2799999999988358</v>
      </c>
      <c r="D31" s="272">
        <f>'[2]26'!$J$32</f>
        <v>13254329</v>
      </c>
      <c r="E31" s="5">
        <f t="shared" si="0"/>
        <v>0.24188100000000001</v>
      </c>
      <c r="F31" s="273">
        <f>'[2]26'!$J$33</f>
        <v>38.127099999999999</v>
      </c>
      <c r="G31" s="5">
        <f t="shared" si="9"/>
        <v>2.5199999999998113E-2</v>
      </c>
      <c r="H31" s="272">
        <f>'[2]26'!$J$35</f>
        <v>40333</v>
      </c>
      <c r="I31" s="5">
        <f t="shared" si="2"/>
        <v>0.16300000000000001</v>
      </c>
      <c r="J31" s="272">
        <f>'[2]26'!$J$29</f>
        <v>10916742</v>
      </c>
      <c r="K31" s="5">
        <f t="shared" si="3"/>
        <v>0.112926</v>
      </c>
      <c r="L31" s="271">
        <f>'[2]26'!$J$31</f>
        <v>379.80959999999999</v>
      </c>
      <c r="M31" s="5">
        <f t="shared" si="4"/>
        <v>6.9125999999999976</v>
      </c>
      <c r="N31" s="278">
        <v>733.85</v>
      </c>
      <c r="O31" s="279">
        <v>26558</v>
      </c>
      <c r="P31" s="327">
        <v>537.6</v>
      </c>
      <c r="Q31" s="327">
        <f>'[2]26'!$J$30</f>
        <v>4698.8900000000003</v>
      </c>
      <c r="R31" s="315">
        <f t="shared" si="5"/>
        <v>3.5399999999999636</v>
      </c>
      <c r="S31" s="280"/>
      <c r="T31" s="321" t="str">
        <f t="shared" si="7"/>
        <v/>
      </c>
    </row>
    <row r="32" spans="1:20" ht="15" customHeight="1" x14ac:dyDescent="0.2">
      <c r="A32" s="142">
        <v>27</v>
      </c>
      <c r="B32" s="271">
        <f>'[2]27'!$J$34</f>
        <v>17908.22</v>
      </c>
      <c r="C32" s="5">
        <f t="shared" si="6"/>
        <v>6.7400000000016007</v>
      </c>
      <c r="D32" s="272">
        <f>'[2]27'!$J$32</f>
        <v>13483914</v>
      </c>
      <c r="E32" s="5">
        <f t="shared" si="0"/>
        <v>0.22958500000000001</v>
      </c>
      <c r="F32" s="273">
        <f>'[2]27'!$J$33</f>
        <v>38.194699999999997</v>
      </c>
      <c r="G32" s="5">
        <f t="shared" si="9"/>
        <v>6.7599999999998772E-2</v>
      </c>
      <c r="H32" s="272">
        <f>'[2]27'!$J$35</f>
        <v>40451</v>
      </c>
      <c r="I32" s="5">
        <f t="shared" si="2"/>
        <v>0.11799999999999999</v>
      </c>
      <c r="J32" s="272">
        <f>'[2]27'!$J$29</f>
        <v>11019449</v>
      </c>
      <c r="K32" s="5">
        <f t="shared" si="3"/>
        <v>0.10270700000000001</v>
      </c>
      <c r="L32" s="271">
        <f>'[2]27'!$J$31</f>
        <v>386.61950000000002</v>
      </c>
      <c r="M32" s="5">
        <f t="shared" si="4"/>
        <v>6.8099000000000274</v>
      </c>
      <c r="N32" s="278">
        <v>733.82</v>
      </c>
      <c r="O32" s="279">
        <v>26511</v>
      </c>
      <c r="P32" s="327">
        <v>522.58000000000004</v>
      </c>
      <c r="Q32" s="327">
        <f>'[2]27'!$J$30</f>
        <v>4702.3599999999997</v>
      </c>
      <c r="R32" s="315">
        <f t="shared" si="5"/>
        <v>3.4699999999993452</v>
      </c>
      <c r="S32" s="280"/>
      <c r="T32" s="321" t="str">
        <f t="shared" si="7"/>
        <v/>
      </c>
    </row>
    <row r="33" spans="1:20" ht="15" customHeight="1" x14ac:dyDescent="0.2">
      <c r="A33" s="142">
        <v>28</v>
      </c>
      <c r="B33" s="271">
        <f>'[2]28'!$J$34</f>
        <v>17914.63</v>
      </c>
      <c r="C33" s="5">
        <f t="shared" si="6"/>
        <v>6.4099999999998545</v>
      </c>
      <c r="D33" s="272">
        <f>'[2]28'!$J$32</f>
        <v>13679900</v>
      </c>
      <c r="E33" s="5">
        <f t="shared" si="0"/>
        <v>0.19598599999999999</v>
      </c>
      <c r="F33" s="273">
        <f>'[2]28'!$J$33</f>
        <v>38.194800000000001</v>
      </c>
      <c r="G33" s="5">
        <f t="shared" si="9"/>
        <v>1.0000000000331966E-4</v>
      </c>
      <c r="H33" s="272">
        <f>'[2]28'!$J$35</f>
        <v>40755</v>
      </c>
      <c r="I33" s="5">
        <f t="shared" si="2"/>
        <v>0.30399999999999999</v>
      </c>
      <c r="J33" s="272">
        <f>'[2]28'!$J$29</f>
        <v>11118091</v>
      </c>
      <c r="K33" s="5">
        <f t="shared" si="3"/>
        <v>9.8641999999999994E-2</v>
      </c>
      <c r="L33" s="271">
        <f>'[2]28'!$J$31</f>
        <v>393.47899999999998</v>
      </c>
      <c r="M33" s="5">
        <f t="shared" si="4"/>
        <v>6.8594999999999686</v>
      </c>
      <c r="N33" s="278">
        <v>733.78</v>
      </c>
      <c r="O33" s="279">
        <v>26448</v>
      </c>
      <c r="P33" s="327">
        <v>537.54999999999995</v>
      </c>
      <c r="Q33" s="327">
        <f>'[2]28'!$J$30</f>
        <v>4705.84</v>
      </c>
      <c r="R33" s="315">
        <v>3.48</v>
      </c>
      <c r="S33" s="280"/>
      <c r="T33" s="321" t="str">
        <f t="shared" si="7"/>
        <v/>
      </c>
    </row>
    <row r="34" spans="1:20" ht="15" customHeight="1" x14ac:dyDescent="0.2">
      <c r="A34" s="142">
        <v>29</v>
      </c>
      <c r="B34" s="271">
        <f>'[2]29'!$J$34</f>
        <v>17921.05</v>
      </c>
      <c r="C34" s="5">
        <f t="shared" si="6"/>
        <v>6.4199999999982538</v>
      </c>
      <c r="D34" s="272">
        <f>'[2]29'!$J$32</f>
        <v>13919245</v>
      </c>
      <c r="E34" s="5">
        <f t="shared" si="0"/>
        <v>0.239345</v>
      </c>
      <c r="F34" s="273">
        <f>'[2]29'!$J$33</f>
        <v>38.235799999999998</v>
      </c>
      <c r="G34" s="5">
        <f t="shared" si="9"/>
        <v>4.0999999999996817E-2</v>
      </c>
      <c r="H34" s="272">
        <f>'[2]29'!$J$35</f>
        <v>40880</v>
      </c>
      <c r="I34" s="5">
        <f t="shared" si="2"/>
        <v>0.125</v>
      </c>
      <c r="J34" s="272">
        <f>'[2]29'!$J$29</f>
        <v>11218564</v>
      </c>
      <c r="K34" s="5">
        <f t="shared" si="3"/>
        <v>0.10047300000000001</v>
      </c>
      <c r="L34" s="271">
        <f>'[2]29'!$J$31</f>
        <v>399.9957</v>
      </c>
      <c r="M34" s="5">
        <f t="shared" si="4"/>
        <v>6.5167000000000144</v>
      </c>
      <c r="N34" s="278">
        <v>733.74</v>
      </c>
      <c r="O34" s="279">
        <v>26385</v>
      </c>
      <c r="P34" s="327">
        <v>537.51</v>
      </c>
      <c r="Q34" s="327">
        <f>'[2]29'!$J$30</f>
        <v>4709.32</v>
      </c>
      <c r="R34" s="315">
        <f t="shared" si="5"/>
        <v>3.4799999999995634</v>
      </c>
      <c r="S34" s="280"/>
      <c r="T34" s="321" t="str">
        <f t="shared" si="7"/>
        <v/>
      </c>
    </row>
    <row r="35" spans="1:20" ht="15" customHeight="1" x14ac:dyDescent="0.2">
      <c r="A35" s="142">
        <v>30</v>
      </c>
      <c r="B35" s="271">
        <f>'[2]30'!$J$34</f>
        <v>17926.98</v>
      </c>
      <c r="C35" s="5">
        <f t="shared" si="6"/>
        <v>5.930000000000291</v>
      </c>
      <c r="D35" s="272">
        <f>'[2]30'!$J$32</f>
        <v>14063086</v>
      </c>
      <c r="E35" s="5">
        <f t="shared" si="0"/>
        <v>0.143841</v>
      </c>
      <c r="F35" s="273">
        <f>'[2]30'!$J$33</f>
        <v>38.276800000000001</v>
      </c>
      <c r="G35" s="5">
        <f t="shared" si="9"/>
        <v>4.1000000000003922E-2</v>
      </c>
      <c r="H35" s="272">
        <f>'[2]30'!$J$35</f>
        <v>40880</v>
      </c>
      <c r="I35" s="5">
        <f t="shared" si="2"/>
        <v>0</v>
      </c>
      <c r="J35" s="272">
        <f>'[2]30'!$J$29</f>
        <v>11337967</v>
      </c>
      <c r="K35" s="5">
        <f t="shared" si="3"/>
        <v>0.119403</v>
      </c>
      <c r="L35" s="271">
        <f>'[2]30'!$J$31</f>
        <v>406.5215</v>
      </c>
      <c r="M35" s="5">
        <f t="shared" si="4"/>
        <v>6.5258000000000038</v>
      </c>
      <c r="N35" s="278">
        <v>733.71</v>
      </c>
      <c r="O35" s="279">
        <v>26338</v>
      </c>
      <c r="P35" s="327">
        <v>537.49</v>
      </c>
      <c r="Q35" s="327">
        <f>'[2]30'!$J$30</f>
        <v>4712.88</v>
      </c>
      <c r="R35" s="315">
        <f t="shared" si="5"/>
        <v>3.5600000000004002</v>
      </c>
      <c r="S35" s="280"/>
      <c r="T35" s="321" t="str">
        <f t="shared" si="7"/>
        <v/>
      </c>
    </row>
    <row r="36" spans="1:20" ht="13.5" thickBot="1" x14ac:dyDescent="0.25">
      <c r="A36" s="143">
        <v>31</v>
      </c>
      <c r="B36" s="271"/>
      <c r="C36" s="5" t="str">
        <f t="shared" si="6"/>
        <v/>
      </c>
      <c r="D36" s="272"/>
      <c r="E36" s="5" t="str">
        <f t="shared" si="0"/>
        <v/>
      </c>
      <c r="F36" s="273"/>
      <c r="G36" s="5" t="str">
        <f t="shared" si="9"/>
        <v/>
      </c>
      <c r="H36" s="272"/>
      <c r="I36" s="5" t="str">
        <f t="shared" si="2"/>
        <v/>
      </c>
      <c r="J36" s="272"/>
      <c r="K36" s="5" t="str">
        <f t="shared" si="3"/>
        <v/>
      </c>
      <c r="L36" s="271"/>
      <c r="M36" s="5"/>
      <c r="N36" s="281"/>
      <c r="O36" s="282"/>
      <c r="P36" s="328"/>
      <c r="Q36" s="327"/>
      <c r="R36" s="315" t="str">
        <f t="shared" si="5"/>
        <v/>
      </c>
      <c r="S36" s="283"/>
      <c r="T36" s="322" t="str">
        <f t="shared" si="7"/>
        <v/>
      </c>
    </row>
    <row r="37" spans="1:20" s="11" customFormat="1" x14ac:dyDescent="0.2">
      <c r="A37" s="144" t="s">
        <v>12</v>
      </c>
      <c r="B37" s="145">
        <f>SUMIF(B6:B36,"&lt;&gt;#VALUE!")</f>
        <v>534722.33000000007</v>
      </c>
      <c r="C37" s="145">
        <f>SUMIF(C6:C36,"&lt;&gt;#VALUE!")</f>
        <v>214.09999999999854</v>
      </c>
      <c r="D37" s="146"/>
      <c r="E37" s="145">
        <f>SUMIF(E6:E36,"&lt;&gt;#VALUE!")</f>
        <v>5.0386980000000001</v>
      </c>
      <c r="F37" s="146"/>
      <c r="G37" s="145">
        <f>SUMIF(G6:G36,"&lt;&gt;#VALUE!")</f>
        <v>0.9614000000000047</v>
      </c>
      <c r="H37" s="146"/>
      <c r="I37" s="145">
        <f>SUMIF(I6:I36,"&lt;&gt;#VALUE!")</f>
        <v>3.4740000000000002</v>
      </c>
      <c r="J37" s="147"/>
      <c r="K37" s="145">
        <f>SUMIF(K6:K36,"&lt;&gt;#VALUE!")</f>
        <v>3.0393350000000003</v>
      </c>
      <c r="L37" s="145"/>
      <c r="M37" s="145">
        <f>SUMIF(M6:M36,"&lt;&gt;#VALUE!")</f>
        <v>217.59540000000001</v>
      </c>
      <c r="N37" s="145"/>
      <c r="O37" s="194"/>
      <c r="P37" s="145"/>
      <c r="Q37" s="310"/>
      <c r="R37" s="316">
        <f>SUMIF(R6:R36,"&lt;&gt;#VALUE!")</f>
        <v>91.419999999999604</v>
      </c>
      <c r="S37" s="176"/>
      <c r="T37" s="323"/>
    </row>
    <row r="38" spans="1:20" ht="12.75" customHeight="1" x14ac:dyDescent="0.2">
      <c r="A38" s="142" t="s">
        <v>79</v>
      </c>
      <c r="B38" s="140">
        <f>AVERAGEIF(B6:B36,"&lt;&gt;#VALUE!")</f>
        <v>17824.077666666668</v>
      </c>
      <c r="C38" s="140">
        <f>AVERAGEIF(C6:C36,"&lt;&gt;#VALUE!")</f>
        <v>7.1366666666666179</v>
      </c>
      <c r="D38" s="140"/>
      <c r="E38" s="140">
        <f>AVERAGEIF(E6:E36,"&lt;&gt;#VALUE!")</f>
        <v>0.16795660000000001</v>
      </c>
      <c r="F38" s="140"/>
      <c r="G38" s="140">
        <f>AVERAGEIF(G6:G36,"&lt;&gt;#VALUE!")</f>
        <v>3.204666666666682E-2</v>
      </c>
      <c r="H38" s="140"/>
      <c r="I38" s="140">
        <f>AVERAGEIF(I6:I36,"&lt;&gt;#VALUE!")</f>
        <v>0.1158</v>
      </c>
      <c r="J38" s="140"/>
      <c r="K38" s="140">
        <f>AVERAGEIF(K6:K36,"&lt;&gt;#VALUE!")</f>
        <v>0.10131116666666667</v>
      </c>
      <c r="L38" s="140"/>
      <c r="M38" s="140">
        <f>AVERAGEIF(M6:M36,"&lt;&gt;#VALUE!")</f>
        <v>7.2531800000000004</v>
      </c>
      <c r="N38" s="140">
        <f>AVERAGEIF(N6:N36,"&lt;&gt;#VALUE!")</f>
        <v>733.60699999999986</v>
      </c>
      <c r="O38" s="195"/>
      <c r="P38" s="140">
        <f>AVERAGEIF(P6:P36,"&lt;&gt;#VALUE!")</f>
        <v>537.06200000000001</v>
      </c>
      <c r="Q38" s="311"/>
      <c r="R38" s="317">
        <f>AVERAGEIF(R6:R36,"&lt;&gt;#VALUE!")</f>
        <v>3.0473333333333201</v>
      </c>
      <c r="S38" s="177"/>
      <c r="T38" s="324"/>
    </row>
    <row r="39" spans="1:20" ht="12.6" customHeight="1" x14ac:dyDescent="0.2">
      <c r="A39" s="148" t="s">
        <v>80</v>
      </c>
      <c r="B39" s="13"/>
      <c r="C39" s="13">
        <f>MIN(C6:C36)</f>
        <v>5.8800000000010186</v>
      </c>
      <c r="D39" s="13"/>
      <c r="E39" s="13">
        <f>MIN(E6:E36)</f>
        <v>0</v>
      </c>
      <c r="F39" s="13"/>
      <c r="G39" s="13">
        <f>MIN(G6:G36)</f>
        <v>0</v>
      </c>
      <c r="H39" s="13"/>
      <c r="I39" s="13">
        <f>MIN(I6:I36)</f>
        <v>0</v>
      </c>
      <c r="J39" s="13"/>
      <c r="K39" s="13">
        <f>MIN(K6:K36)</f>
        <v>9.511E-2</v>
      </c>
      <c r="L39" s="13"/>
      <c r="M39" s="13">
        <f>MIN(M6:M36)</f>
        <v>6.4624000000000024</v>
      </c>
      <c r="N39" s="13">
        <f>MIN(N6:N36)</f>
        <v>733.22</v>
      </c>
      <c r="O39" s="196"/>
      <c r="P39" s="13">
        <f>MIN(P6:P36)</f>
        <v>522.58000000000004</v>
      </c>
      <c r="Q39" s="312"/>
      <c r="R39" s="318">
        <f>MIN(R6:R36)</f>
        <v>0</v>
      </c>
      <c r="S39" s="178"/>
      <c r="T39" s="325"/>
    </row>
    <row r="40" spans="1:20" ht="12.6" customHeight="1" thickBot="1" x14ac:dyDescent="0.25">
      <c r="A40" s="149" t="s">
        <v>50</v>
      </c>
      <c r="B40" s="150"/>
      <c r="C40" s="150">
        <f>MAX(C6:C36)</f>
        <v>8.4199999999982538</v>
      </c>
      <c r="D40" s="150"/>
      <c r="E40" s="150">
        <f>MAX(E6:E36)</f>
        <v>0.30002000000000001</v>
      </c>
      <c r="F40" s="150"/>
      <c r="G40" s="150">
        <f>MAX(G6:G36)</f>
        <v>7.8900000000004411E-2</v>
      </c>
      <c r="H40" s="150"/>
      <c r="I40" s="150">
        <f>MAX(I6:I36)</f>
        <v>0.30399999999999999</v>
      </c>
      <c r="J40" s="150"/>
      <c r="K40" s="150">
        <f>MAX(K6:K36)</f>
        <v>0.119403</v>
      </c>
      <c r="L40" s="150"/>
      <c r="M40" s="150">
        <f>MAX(M6:M36)</f>
        <v>8.1995000000000005</v>
      </c>
      <c r="N40" s="150">
        <f>MAX(N6:N36)</f>
        <v>734</v>
      </c>
      <c r="O40" s="197"/>
      <c r="P40" s="150">
        <f>MAX(P6:P36)</f>
        <v>538.52</v>
      </c>
      <c r="Q40" s="313"/>
      <c r="R40" s="319">
        <f>MAX(R6:R36)</f>
        <v>3.7800000000006548</v>
      </c>
      <c r="S40" s="179"/>
      <c r="T40" s="326"/>
    </row>
    <row r="41" spans="1:20" ht="12.75" customHeight="1" x14ac:dyDescent="0.25">
      <c r="A41" s="48"/>
      <c r="E41" s="139"/>
      <c r="F41" s="139"/>
      <c r="G41" s="139"/>
      <c r="H41" s="139"/>
      <c r="I41" s="139"/>
    </row>
    <row r="42" spans="1:20" ht="21" customHeight="1" x14ac:dyDescent="0.25">
      <c r="A42" s="1"/>
      <c r="E42" s="343" t="s">
        <v>11</v>
      </c>
      <c r="F42" s="343"/>
      <c r="G42" s="343"/>
      <c r="H42" s="343"/>
      <c r="I42" s="343"/>
    </row>
    <row r="43" spans="1:20" x14ac:dyDescent="0.2">
      <c r="A43" s="1"/>
    </row>
    <row r="45" spans="1:20" x14ac:dyDescent="0.2">
      <c r="B45" s="350" t="s">
        <v>10</v>
      </c>
      <c r="C45" s="350"/>
      <c r="D45" s="351"/>
      <c r="E45" s="16">
        <f>SUM(C37-E37)</f>
        <v>209.06130199999853</v>
      </c>
      <c r="F45" s="3"/>
      <c r="H45" s="350" t="s">
        <v>9</v>
      </c>
      <c r="I45" s="350"/>
      <c r="J45" s="350"/>
      <c r="K45" s="17">
        <f>SUM(E45-E49)</f>
        <v>-2.0207630000014944</v>
      </c>
    </row>
    <row r="46" spans="1:20" x14ac:dyDescent="0.2">
      <c r="B46" s="349" t="s">
        <v>8</v>
      </c>
      <c r="C46" s="349"/>
      <c r="D46" s="349"/>
      <c r="E46" s="17"/>
      <c r="K46" s="17"/>
    </row>
    <row r="47" spans="1:20" x14ac:dyDescent="0.2">
      <c r="E47" s="17"/>
      <c r="K47" s="17"/>
    </row>
    <row r="48" spans="1:20" x14ac:dyDescent="0.2">
      <c r="E48" s="17"/>
      <c r="K48" s="17"/>
    </row>
    <row r="49" spans="2:11" x14ac:dyDescent="0.2">
      <c r="B49" s="350" t="s">
        <v>7</v>
      </c>
      <c r="C49" s="350"/>
      <c r="D49" s="350"/>
      <c r="E49" s="17">
        <f>SUM(M37-K37-I37)</f>
        <v>211.08206500000003</v>
      </c>
      <c r="H49" s="344" t="s">
        <v>6</v>
      </c>
      <c r="I49" s="344"/>
      <c r="J49" s="344"/>
      <c r="K49" s="16">
        <f>SUMIF(C6:C36,"&gt;0")/COUNTIF(C6:C36,"&gt;0")</f>
        <v>7.1366666666666179</v>
      </c>
    </row>
    <row r="50" spans="2:11" x14ac:dyDescent="0.2">
      <c r="B50" s="349" t="s">
        <v>5</v>
      </c>
      <c r="C50" s="349"/>
      <c r="D50" s="349"/>
      <c r="E50" s="17"/>
      <c r="K50" s="17"/>
    </row>
    <row r="51" spans="2:11" x14ac:dyDescent="0.2">
      <c r="E51" s="17"/>
      <c r="K51" s="17"/>
    </row>
    <row r="52" spans="2:11" x14ac:dyDescent="0.2">
      <c r="E52" s="17"/>
      <c r="K52" s="17"/>
    </row>
    <row r="53" spans="2:11" x14ac:dyDescent="0.2">
      <c r="B53" s="350" t="s">
        <v>4</v>
      </c>
      <c r="C53" s="350"/>
      <c r="D53" s="350"/>
      <c r="E53" s="17">
        <f>SUM(E37-G37-I37)</f>
        <v>0.60329799999999523</v>
      </c>
      <c r="H53" s="350" t="s">
        <v>3</v>
      </c>
      <c r="I53" s="350"/>
      <c r="J53" s="350"/>
      <c r="K53" s="17">
        <f>MAX(C6:C36)</f>
        <v>8.4199999999982538</v>
      </c>
    </row>
    <row r="54" spans="2:11" x14ac:dyDescent="0.2">
      <c r="B54" s="349" t="s">
        <v>2</v>
      </c>
      <c r="C54" s="349"/>
      <c r="D54" s="349"/>
    </row>
    <row r="55" spans="2:11" x14ac:dyDescent="0.2">
      <c r="B55" s="349" t="s">
        <v>1</v>
      </c>
      <c r="C55" s="349"/>
      <c r="D55" s="349"/>
      <c r="E55" s="14"/>
    </row>
    <row r="56" spans="2:11" x14ac:dyDescent="0.2">
      <c r="B56" s="349" t="s">
        <v>0</v>
      </c>
      <c r="C56" s="349"/>
      <c r="D56" s="349"/>
      <c r="E56" s="15"/>
    </row>
  </sheetData>
  <mergeCells count="17">
    <mergeCell ref="H49:J49"/>
    <mergeCell ref="B50:D50"/>
    <mergeCell ref="B53:D53"/>
    <mergeCell ref="H53:J53"/>
    <mergeCell ref="B45:D45"/>
    <mergeCell ref="H45:J45"/>
    <mergeCell ref="B54:D54"/>
    <mergeCell ref="B55:D55"/>
    <mergeCell ref="B56:D56"/>
    <mergeCell ref="B46:D46"/>
    <mergeCell ref="B49:D49"/>
    <mergeCell ref="R3:S3"/>
    <mergeCell ref="E42:I42"/>
    <mergeCell ref="A3:B3"/>
    <mergeCell ref="N3:P3"/>
    <mergeCell ref="A1:T1"/>
    <mergeCell ref="A2:T2"/>
  </mergeCells>
  <conditionalFormatting sqref="M4 B39:D39 A37:D37 F37 F39 H39 H37 J39 L39 O37 O39 S39:T39 S37:T37 J7:J37 L7:L37 A6:T36 A5 C4:C5 E4:E5 G4:G5 I4:I5 K4:K5 M5:P5 R5:T5">
    <cfRule type="expression" dxfId="23" priority="47" stopIfTrue="1">
      <formula>MOD(ROW(),2)=0</formula>
    </cfRule>
  </conditionalFormatting>
  <conditionalFormatting sqref="E53">
    <cfRule type="cellIs" dxfId="22" priority="46" stopIfTrue="1" operator="greaterThan">
      <formula>0</formula>
    </cfRule>
  </conditionalFormatting>
  <conditionalFormatting sqref="K45">
    <cfRule type="cellIs" dxfId="21" priority="44" stopIfTrue="1" operator="greaterThan">
      <formula>0.5</formula>
    </cfRule>
    <cfRule type="cellIs" dxfId="20" priority="45" stopIfTrue="1" operator="lessThan">
      <formula>-0.5</formula>
    </cfRule>
  </conditionalFormatting>
  <conditionalFormatting sqref="E39 E37">
    <cfRule type="expression" dxfId="19" priority="17" stopIfTrue="1">
      <formula>MOD(ROW(),2)=0</formula>
    </cfRule>
  </conditionalFormatting>
  <conditionalFormatting sqref="G39 G37">
    <cfRule type="expression" dxfId="18" priority="15" stopIfTrue="1">
      <formula>MOD(ROW(),2)=0</formula>
    </cfRule>
  </conditionalFormatting>
  <conditionalFormatting sqref="I39 I37">
    <cfRule type="expression" dxfId="17" priority="14" stopIfTrue="1">
      <formula>MOD(ROW(),2)=0</formula>
    </cfRule>
  </conditionalFormatting>
  <conditionalFormatting sqref="K39 K37">
    <cfRule type="expression" dxfId="16" priority="13" stopIfTrue="1">
      <formula>MOD(ROW(),2)=0</formula>
    </cfRule>
  </conditionalFormatting>
  <conditionalFormatting sqref="M39 M37">
    <cfRule type="expression" dxfId="15" priority="12" stopIfTrue="1">
      <formula>MOD(ROW(),2)=0</formula>
    </cfRule>
  </conditionalFormatting>
  <conditionalFormatting sqref="N39 N37">
    <cfRule type="expression" dxfId="14" priority="11" stopIfTrue="1">
      <formula>MOD(ROW(),2)=0</formula>
    </cfRule>
  </conditionalFormatting>
  <conditionalFormatting sqref="P39:Q39 P37:Q37">
    <cfRule type="expression" dxfId="13" priority="10" stopIfTrue="1">
      <formula>MOD(ROW(),2)=0</formula>
    </cfRule>
  </conditionalFormatting>
  <conditionalFormatting sqref="R39 R37">
    <cfRule type="expression" dxfId="12" priority="9" stopIfTrue="1">
      <formula>MOD(ROW(),2)=0</formula>
    </cfRule>
  </conditionalFormatting>
  <conditionalFormatting sqref="B5">
    <cfRule type="expression" dxfId="11" priority="8" stopIfTrue="1">
      <formula>MOD(ROW(),2)=0</formula>
    </cfRule>
  </conditionalFormatting>
  <conditionalFormatting sqref="D5">
    <cfRule type="expression" dxfId="10" priority="6" stopIfTrue="1">
      <formula>MOD(ROW(),2)=0</formula>
    </cfRule>
  </conditionalFormatting>
  <conditionalFormatting sqref="F5">
    <cfRule type="expression" dxfId="9" priority="5" stopIfTrue="1">
      <formula>MOD(ROW(),2)=0</formula>
    </cfRule>
  </conditionalFormatting>
  <conditionalFormatting sqref="H5">
    <cfRule type="expression" dxfId="8" priority="4" stopIfTrue="1">
      <formula>MOD(ROW(),2)=0</formula>
    </cfRule>
  </conditionalFormatting>
  <conditionalFormatting sqref="J5">
    <cfRule type="expression" dxfId="7" priority="3" stopIfTrue="1">
      <formula>MOD(ROW(),2)=0</formula>
    </cfRule>
  </conditionalFormatting>
  <conditionalFormatting sqref="L5">
    <cfRule type="expression" dxfId="6" priority="2" stopIfTrue="1">
      <formula>MOD(ROW(),2)=0</formula>
    </cfRule>
  </conditionalFormatting>
  <conditionalFormatting sqref="Q5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35" sqref="A35:XFD35"/>
    </sheetView>
  </sheetViews>
  <sheetFormatPr defaultRowHeight="15" x14ac:dyDescent="0.2"/>
  <cols>
    <col min="1" max="1" width="5" style="18" customWidth="1"/>
    <col min="2" max="3" width="8" style="18" customWidth="1"/>
    <col min="4" max="4" width="8" style="40" customWidth="1"/>
    <col min="5" max="15" width="10.7109375" style="18" customWidth="1"/>
    <col min="16" max="18" width="6.28515625" style="18" customWidth="1"/>
    <col min="19" max="254" width="9.28515625" style="18"/>
    <col min="255" max="255" width="5" style="18" customWidth="1"/>
    <col min="256" max="256" width="4.7109375" style="18" customWidth="1"/>
    <col min="257" max="257" width="5.5703125" style="18" customWidth="1"/>
    <col min="258" max="258" width="4.7109375" style="18" customWidth="1"/>
    <col min="259" max="260" width="8.28515625" style="18" customWidth="1"/>
    <col min="261" max="261" width="4.7109375" style="18" customWidth="1"/>
    <col min="262" max="262" width="4.42578125" style="18" customWidth="1"/>
    <col min="263" max="263" width="5.5703125" style="18" customWidth="1"/>
    <col min="264" max="265" width="4.7109375" style="18" customWidth="1"/>
    <col min="266" max="270" width="5.5703125" style="18" customWidth="1"/>
    <col min="271" max="271" width="4.7109375" style="18" customWidth="1"/>
    <col min="272" max="274" width="6.28515625" style="18" customWidth="1"/>
    <col min="275" max="510" width="9.28515625" style="18"/>
    <col min="511" max="511" width="5" style="18" customWidth="1"/>
    <col min="512" max="512" width="4.7109375" style="18" customWidth="1"/>
    <col min="513" max="513" width="5.5703125" style="18" customWidth="1"/>
    <col min="514" max="514" width="4.7109375" style="18" customWidth="1"/>
    <col min="515" max="516" width="8.28515625" style="18" customWidth="1"/>
    <col min="517" max="517" width="4.7109375" style="18" customWidth="1"/>
    <col min="518" max="518" width="4.42578125" style="18" customWidth="1"/>
    <col min="519" max="519" width="5.5703125" style="18" customWidth="1"/>
    <col min="520" max="521" width="4.7109375" style="18" customWidth="1"/>
    <col min="522" max="526" width="5.5703125" style="18" customWidth="1"/>
    <col min="527" max="527" width="4.7109375" style="18" customWidth="1"/>
    <col min="528" max="530" width="6.28515625" style="18" customWidth="1"/>
    <col min="531" max="766" width="9.28515625" style="18"/>
    <col min="767" max="767" width="5" style="18" customWidth="1"/>
    <col min="768" max="768" width="4.7109375" style="18" customWidth="1"/>
    <col min="769" max="769" width="5.5703125" style="18" customWidth="1"/>
    <col min="770" max="770" width="4.7109375" style="18" customWidth="1"/>
    <col min="771" max="772" width="8.28515625" style="18" customWidth="1"/>
    <col min="773" max="773" width="4.7109375" style="18" customWidth="1"/>
    <col min="774" max="774" width="4.42578125" style="18" customWidth="1"/>
    <col min="775" max="775" width="5.5703125" style="18" customWidth="1"/>
    <col min="776" max="777" width="4.7109375" style="18" customWidth="1"/>
    <col min="778" max="782" width="5.5703125" style="18" customWidth="1"/>
    <col min="783" max="783" width="4.7109375" style="18" customWidth="1"/>
    <col min="784" max="786" width="6.28515625" style="18" customWidth="1"/>
    <col min="787" max="1022" width="9.28515625" style="18"/>
    <col min="1023" max="1023" width="5" style="18" customWidth="1"/>
    <col min="1024" max="1024" width="4.7109375" style="18" customWidth="1"/>
    <col min="1025" max="1025" width="5.5703125" style="18" customWidth="1"/>
    <col min="1026" max="1026" width="4.7109375" style="18" customWidth="1"/>
    <col min="1027" max="1028" width="8.28515625" style="18" customWidth="1"/>
    <col min="1029" max="1029" width="4.7109375" style="18" customWidth="1"/>
    <col min="1030" max="1030" width="4.42578125" style="18" customWidth="1"/>
    <col min="1031" max="1031" width="5.5703125" style="18" customWidth="1"/>
    <col min="1032" max="1033" width="4.7109375" style="18" customWidth="1"/>
    <col min="1034" max="1038" width="5.5703125" style="18" customWidth="1"/>
    <col min="1039" max="1039" width="4.7109375" style="18" customWidth="1"/>
    <col min="1040" max="1042" width="6.28515625" style="18" customWidth="1"/>
    <col min="1043" max="1278" width="9.28515625" style="18"/>
    <col min="1279" max="1279" width="5" style="18" customWidth="1"/>
    <col min="1280" max="1280" width="4.7109375" style="18" customWidth="1"/>
    <col min="1281" max="1281" width="5.5703125" style="18" customWidth="1"/>
    <col min="1282" max="1282" width="4.7109375" style="18" customWidth="1"/>
    <col min="1283" max="1284" width="8.28515625" style="18" customWidth="1"/>
    <col min="1285" max="1285" width="4.7109375" style="18" customWidth="1"/>
    <col min="1286" max="1286" width="4.42578125" style="18" customWidth="1"/>
    <col min="1287" max="1287" width="5.5703125" style="18" customWidth="1"/>
    <col min="1288" max="1289" width="4.7109375" style="18" customWidth="1"/>
    <col min="1290" max="1294" width="5.5703125" style="18" customWidth="1"/>
    <col min="1295" max="1295" width="4.7109375" style="18" customWidth="1"/>
    <col min="1296" max="1298" width="6.28515625" style="18" customWidth="1"/>
    <col min="1299" max="1534" width="9.28515625" style="18"/>
    <col min="1535" max="1535" width="5" style="18" customWidth="1"/>
    <col min="1536" max="1536" width="4.7109375" style="18" customWidth="1"/>
    <col min="1537" max="1537" width="5.5703125" style="18" customWidth="1"/>
    <col min="1538" max="1538" width="4.7109375" style="18" customWidth="1"/>
    <col min="1539" max="1540" width="8.28515625" style="18" customWidth="1"/>
    <col min="1541" max="1541" width="4.7109375" style="18" customWidth="1"/>
    <col min="1542" max="1542" width="4.42578125" style="18" customWidth="1"/>
    <col min="1543" max="1543" width="5.5703125" style="18" customWidth="1"/>
    <col min="1544" max="1545" width="4.7109375" style="18" customWidth="1"/>
    <col min="1546" max="1550" width="5.5703125" style="18" customWidth="1"/>
    <col min="1551" max="1551" width="4.7109375" style="18" customWidth="1"/>
    <col min="1552" max="1554" width="6.28515625" style="18" customWidth="1"/>
    <col min="1555" max="1790" width="9.28515625" style="18"/>
    <col min="1791" max="1791" width="5" style="18" customWidth="1"/>
    <col min="1792" max="1792" width="4.7109375" style="18" customWidth="1"/>
    <col min="1793" max="1793" width="5.5703125" style="18" customWidth="1"/>
    <col min="1794" max="1794" width="4.7109375" style="18" customWidth="1"/>
    <col min="1795" max="1796" width="8.28515625" style="18" customWidth="1"/>
    <col min="1797" max="1797" width="4.7109375" style="18" customWidth="1"/>
    <col min="1798" max="1798" width="4.42578125" style="18" customWidth="1"/>
    <col min="1799" max="1799" width="5.5703125" style="18" customWidth="1"/>
    <col min="1800" max="1801" width="4.7109375" style="18" customWidth="1"/>
    <col min="1802" max="1806" width="5.5703125" style="18" customWidth="1"/>
    <col min="1807" max="1807" width="4.7109375" style="18" customWidth="1"/>
    <col min="1808" max="1810" width="6.28515625" style="18" customWidth="1"/>
    <col min="1811" max="2046" width="9.28515625" style="18"/>
    <col min="2047" max="2047" width="5" style="18" customWidth="1"/>
    <col min="2048" max="2048" width="4.7109375" style="18" customWidth="1"/>
    <col min="2049" max="2049" width="5.5703125" style="18" customWidth="1"/>
    <col min="2050" max="2050" width="4.7109375" style="18" customWidth="1"/>
    <col min="2051" max="2052" width="8.28515625" style="18" customWidth="1"/>
    <col min="2053" max="2053" width="4.7109375" style="18" customWidth="1"/>
    <col min="2054" max="2054" width="4.42578125" style="18" customWidth="1"/>
    <col min="2055" max="2055" width="5.5703125" style="18" customWidth="1"/>
    <col min="2056" max="2057" width="4.7109375" style="18" customWidth="1"/>
    <col min="2058" max="2062" width="5.5703125" style="18" customWidth="1"/>
    <col min="2063" max="2063" width="4.7109375" style="18" customWidth="1"/>
    <col min="2064" max="2066" width="6.28515625" style="18" customWidth="1"/>
    <col min="2067" max="2302" width="9.28515625" style="18"/>
    <col min="2303" max="2303" width="5" style="18" customWidth="1"/>
    <col min="2304" max="2304" width="4.7109375" style="18" customWidth="1"/>
    <col min="2305" max="2305" width="5.5703125" style="18" customWidth="1"/>
    <col min="2306" max="2306" width="4.7109375" style="18" customWidth="1"/>
    <col min="2307" max="2308" width="8.28515625" style="18" customWidth="1"/>
    <col min="2309" max="2309" width="4.7109375" style="18" customWidth="1"/>
    <col min="2310" max="2310" width="4.42578125" style="18" customWidth="1"/>
    <col min="2311" max="2311" width="5.5703125" style="18" customWidth="1"/>
    <col min="2312" max="2313" width="4.7109375" style="18" customWidth="1"/>
    <col min="2314" max="2318" width="5.5703125" style="18" customWidth="1"/>
    <col min="2319" max="2319" width="4.7109375" style="18" customWidth="1"/>
    <col min="2320" max="2322" width="6.28515625" style="18" customWidth="1"/>
    <col min="2323" max="2558" width="9.28515625" style="18"/>
    <col min="2559" max="2559" width="5" style="18" customWidth="1"/>
    <col min="2560" max="2560" width="4.7109375" style="18" customWidth="1"/>
    <col min="2561" max="2561" width="5.5703125" style="18" customWidth="1"/>
    <col min="2562" max="2562" width="4.7109375" style="18" customWidth="1"/>
    <col min="2563" max="2564" width="8.28515625" style="18" customWidth="1"/>
    <col min="2565" max="2565" width="4.7109375" style="18" customWidth="1"/>
    <col min="2566" max="2566" width="4.42578125" style="18" customWidth="1"/>
    <col min="2567" max="2567" width="5.5703125" style="18" customWidth="1"/>
    <col min="2568" max="2569" width="4.7109375" style="18" customWidth="1"/>
    <col min="2570" max="2574" width="5.5703125" style="18" customWidth="1"/>
    <col min="2575" max="2575" width="4.7109375" style="18" customWidth="1"/>
    <col min="2576" max="2578" width="6.28515625" style="18" customWidth="1"/>
    <col min="2579" max="2814" width="9.28515625" style="18"/>
    <col min="2815" max="2815" width="5" style="18" customWidth="1"/>
    <col min="2816" max="2816" width="4.7109375" style="18" customWidth="1"/>
    <col min="2817" max="2817" width="5.5703125" style="18" customWidth="1"/>
    <col min="2818" max="2818" width="4.7109375" style="18" customWidth="1"/>
    <col min="2819" max="2820" width="8.28515625" style="18" customWidth="1"/>
    <col min="2821" max="2821" width="4.7109375" style="18" customWidth="1"/>
    <col min="2822" max="2822" width="4.42578125" style="18" customWidth="1"/>
    <col min="2823" max="2823" width="5.5703125" style="18" customWidth="1"/>
    <col min="2824" max="2825" width="4.7109375" style="18" customWidth="1"/>
    <col min="2826" max="2830" width="5.5703125" style="18" customWidth="1"/>
    <col min="2831" max="2831" width="4.7109375" style="18" customWidth="1"/>
    <col min="2832" max="2834" width="6.28515625" style="18" customWidth="1"/>
    <col min="2835" max="3070" width="9.28515625" style="18"/>
    <col min="3071" max="3071" width="5" style="18" customWidth="1"/>
    <col min="3072" max="3072" width="4.7109375" style="18" customWidth="1"/>
    <col min="3073" max="3073" width="5.5703125" style="18" customWidth="1"/>
    <col min="3074" max="3074" width="4.7109375" style="18" customWidth="1"/>
    <col min="3075" max="3076" width="8.28515625" style="18" customWidth="1"/>
    <col min="3077" max="3077" width="4.7109375" style="18" customWidth="1"/>
    <col min="3078" max="3078" width="4.42578125" style="18" customWidth="1"/>
    <col min="3079" max="3079" width="5.5703125" style="18" customWidth="1"/>
    <col min="3080" max="3081" width="4.7109375" style="18" customWidth="1"/>
    <col min="3082" max="3086" width="5.5703125" style="18" customWidth="1"/>
    <col min="3087" max="3087" width="4.7109375" style="18" customWidth="1"/>
    <col min="3088" max="3090" width="6.28515625" style="18" customWidth="1"/>
    <col min="3091" max="3326" width="9.28515625" style="18"/>
    <col min="3327" max="3327" width="5" style="18" customWidth="1"/>
    <col min="3328" max="3328" width="4.7109375" style="18" customWidth="1"/>
    <col min="3329" max="3329" width="5.5703125" style="18" customWidth="1"/>
    <col min="3330" max="3330" width="4.7109375" style="18" customWidth="1"/>
    <col min="3331" max="3332" width="8.28515625" style="18" customWidth="1"/>
    <col min="3333" max="3333" width="4.7109375" style="18" customWidth="1"/>
    <col min="3334" max="3334" width="4.42578125" style="18" customWidth="1"/>
    <col min="3335" max="3335" width="5.5703125" style="18" customWidth="1"/>
    <col min="3336" max="3337" width="4.7109375" style="18" customWidth="1"/>
    <col min="3338" max="3342" width="5.5703125" style="18" customWidth="1"/>
    <col min="3343" max="3343" width="4.7109375" style="18" customWidth="1"/>
    <col min="3344" max="3346" width="6.28515625" style="18" customWidth="1"/>
    <col min="3347" max="3582" width="9.28515625" style="18"/>
    <col min="3583" max="3583" width="5" style="18" customWidth="1"/>
    <col min="3584" max="3584" width="4.7109375" style="18" customWidth="1"/>
    <col min="3585" max="3585" width="5.5703125" style="18" customWidth="1"/>
    <col min="3586" max="3586" width="4.7109375" style="18" customWidth="1"/>
    <col min="3587" max="3588" width="8.28515625" style="18" customWidth="1"/>
    <col min="3589" max="3589" width="4.7109375" style="18" customWidth="1"/>
    <col min="3590" max="3590" width="4.42578125" style="18" customWidth="1"/>
    <col min="3591" max="3591" width="5.5703125" style="18" customWidth="1"/>
    <col min="3592" max="3593" width="4.7109375" style="18" customWidth="1"/>
    <col min="3594" max="3598" width="5.5703125" style="18" customWidth="1"/>
    <col min="3599" max="3599" width="4.7109375" style="18" customWidth="1"/>
    <col min="3600" max="3602" width="6.28515625" style="18" customWidth="1"/>
    <col min="3603" max="3838" width="9.28515625" style="18"/>
    <col min="3839" max="3839" width="5" style="18" customWidth="1"/>
    <col min="3840" max="3840" width="4.7109375" style="18" customWidth="1"/>
    <col min="3841" max="3841" width="5.5703125" style="18" customWidth="1"/>
    <col min="3842" max="3842" width="4.7109375" style="18" customWidth="1"/>
    <col min="3843" max="3844" width="8.28515625" style="18" customWidth="1"/>
    <col min="3845" max="3845" width="4.7109375" style="18" customWidth="1"/>
    <col min="3846" max="3846" width="4.42578125" style="18" customWidth="1"/>
    <col min="3847" max="3847" width="5.5703125" style="18" customWidth="1"/>
    <col min="3848" max="3849" width="4.7109375" style="18" customWidth="1"/>
    <col min="3850" max="3854" width="5.5703125" style="18" customWidth="1"/>
    <col min="3855" max="3855" width="4.7109375" style="18" customWidth="1"/>
    <col min="3856" max="3858" width="6.28515625" style="18" customWidth="1"/>
    <col min="3859" max="4094" width="9.28515625" style="18"/>
    <col min="4095" max="4095" width="5" style="18" customWidth="1"/>
    <col min="4096" max="4096" width="4.7109375" style="18" customWidth="1"/>
    <col min="4097" max="4097" width="5.5703125" style="18" customWidth="1"/>
    <col min="4098" max="4098" width="4.7109375" style="18" customWidth="1"/>
    <col min="4099" max="4100" width="8.28515625" style="18" customWidth="1"/>
    <col min="4101" max="4101" width="4.7109375" style="18" customWidth="1"/>
    <col min="4102" max="4102" width="4.42578125" style="18" customWidth="1"/>
    <col min="4103" max="4103" width="5.5703125" style="18" customWidth="1"/>
    <col min="4104" max="4105" width="4.7109375" style="18" customWidth="1"/>
    <col min="4106" max="4110" width="5.5703125" style="18" customWidth="1"/>
    <col min="4111" max="4111" width="4.7109375" style="18" customWidth="1"/>
    <col min="4112" max="4114" width="6.28515625" style="18" customWidth="1"/>
    <col min="4115" max="4350" width="9.28515625" style="18"/>
    <col min="4351" max="4351" width="5" style="18" customWidth="1"/>
    <col min="4352" max="4352" width="4.7109375" style="18" customWidth="1"/>
    <col min="4353" max="4353" width="5.5703125" style="18" customWidth="1"/>
    <col min="4354" max="4354" width="4.7109375" style="18" customWidth="1"/>
    <col min="4355" max="4356" width="8.28515625" style="18" customWidth="1"/>
    <col min="4357" max="4357" width="4.7109375" style="18" customWidth="1"/>
    <col min="4358" max="4358" width="4.42578125" style="18" customWidth="1"/>
    <col min="4359" max="4359" width="5.5703125" style="18" customWidth="1"/>
    <col min="4360" max="4361" width="4.7109375" style="18" customWidth="1"/>
    <col min="4362" max="4366" width="5.5703125" style="18" customWidth="1"/>
    <col min="4367" max="4367" width="4.7109375" style="18" customWidth="1"/>
    <col min="4368" max="4370" width="6.28515625" style="18" customWidth="1"/>
    <col min="4371" max="4606" width="9.28515625" style="18"/>
    <col min="4607" max="4607" width="5" style="18" customWidth="1"/>
    <col min="4608" max="4608" width="4.7109375" style="18" customWidth="1"/>
    <col min="4609" max="4609" width="5.5703125" style="18" customWidth="1"/>
    <col min="4610" max="4610" width="4.7109375" style="18" customWidth="1"/>
    <col min="4611" max="4612" width="8.28515625" style="18" customWidth="1"/>
    <col min="4613" max="4613" width="4.7109375" style="18" customWidth="1"/>
    <col min="4614" max="4614" width="4.42578125" style="18" customWidth="1"/>
    <col min="4615" max="4615" width="5.5703125" style="18" customWidth="1"/>
    <col min="4616" max="4617" width="4.7109375" style="18" customWidth="1"/>
    <col min="4618" max="4622" width="5.5703125" style="18" customWidth="1"/>
    <col min="4623" max="4623" width="4.7109375" style="18" customWidth="1"/>
    <col min="4624" max="4626" width="6.28515625" style="18" customWidth="1"/>
    <col min="4627" max="4862" width="9.28515625" style="18"/>
    <col min="4863" max="4863" width="5" style="18" customWidth="1"/>
    <col min="4864" max="4864" width="4.7109375" style="18" customWidth="1"/>
    <col min="4865" max="4865" width="5.5703125" style="18" customWidth="1"/>
    <col min="4866" max="4866" width="4.7109375" style="18" customWidth="1"/>
    <col min="4867" max="4868" width="8.28515625" style="18" customWidth="1"/>
    <col min="4869" max="4869" width="4.7109375" style="18" customWidth="1"/>
    <col min="4870" max="4870" width="4.42578125" style="18" customWidth="1"/>
    <col min="4871" max="4871" width="5.5703125" style="18" customWidth="1"/>
    <col min="4872" max="4873" width="4.7109375" style="18" customWidth="1"/>
    <col min="4874" max="4878" width="5.5703125" style="18" customWidth="1"/>
    <col min="4879" max="4879" width="4.7109375" style="18" customWidth="1"/>
    <col min="4880" max="4882" width="6.28515625" style="18" customWidth="1"/>
    <col min="4883" max="5118" width="9.28515625" style="18"/>
    <col min="5119" max="5119" width="5" style="18" customWidth="1"/>
    <col min="5120" max="5120" width="4.7109375" style="18" customWidth="1"/>
    <col min="5121" max="5121" width="5.5703125" style="18" customWidth="1"/>
    <col min="5122" max="5122" width="4.7109375" style="18" customWidth="1"/>
    <col min="5123" max="5124" width="8.28515625" style="18" customWidth="1"/>
    <col min="5125" max="5125" width="4.7109375" style="18" customWidth="1"/>
    <col min="5126" max="5126" width="4.42578125" style="18" customWidth="1"/>
    <col min="5127" max="5127" width="5.5703125" style="18" customWidth="1"/>
    <col min="5128" max="5129" width="4.7109375" style="18" customWidth="1"/>
    <col min="5130" max="5134" width="5.5703125" style="18" customWidth="1"/>
    <col min="5135" max="5135" width="4.7109375" style="18" customWidth="1"/>
    <col min="5136" max="5138" width="6.28515625" style="18" customWidth="1"/>
    <col min="5139" max="5374" width="9.28515625" style="18"/>
    <col min="5375" max="5375" width="5" style="18" customWidth="1"/>
    <col min="5376" max="5376" width="4.7109375" style="18" customWidth="1"/>
    <col min="5377" max="5377" width="5.5703125" style="18" customWidth="1"/>
    <col min="5378" max="5378" width="4.7109375" style="18" customWidth="1"/>
    <col min="5379" max="5380" width="8.28515625" style="18" customWidth="1"/>
    <col min="5381" max="5381" width="4.7109375" style="18" customWidth="1"/>
    <col min="5382" max="5382" width="4.42578125" style="18" customWidth="1"/>
    <col min="5383" max="5383" width="5.5703125" style="18" customWidth="1"/>
    <col min="5384" max="5385" width="4.7109375" style="18" customWidth="1"/>
    <col min="5386" max="5390" width="5.5703125" style="18" customWidth="1"/>
    <col min="5391" max="5391" width="4.7109375" style="18" customWidth="1"/>
    <col min="5392" max="5394" width="6.28515625" style="18" customWidth="1"/>
    <col min="5395" max="5630" width="9.28515625" style="18"/>
    <col min="5631" max="5631" width="5" style="18" customWidth="1"/>
    <col min="5632" max="5632" width="4.7109375" style="18" customWidth="1"/>
    <col min="5633" max="5633" width="5.5703125" style="18" customWidth="1"/>
    <col min="5634" max="5634" width="4.7109375" style="18" customWidth="1"/>
    <col min="5635" max="5636" width="8.28515625" style="18" customWidth="1"/>
    <col min="5637" max="5637" width="4.7109375" style="18" customWidth="1"/>
    <col min="5638" max="5638" width="4.42578125" style="18" customWidth="1"/>
    <col min="5639" max="5639" width="5.5703125" style="18" customWidth="1"/>
    <col min="5640" max="5641" width="4.7109375" style="18" customWidth="1"/>
    <col min="5642" max="5646" width="5.5703125" style="18" customWidth="1"/>
    <col min="5647" max="5647" width="4.7109375" style="18" customWidth="1"/>
    <col min="5648" max="5650" width="6.28515625" style="18" customWidth="1"/>
    <col min="5651" max="5886" width="9.28515625" style="18"/>
    <col min="5887" max="5887" width="5" style="18" customWidth="1"/>
    <col min="5888" max="5888" width="4.7109375" style="18" customWidth="1"/>
    <col min="5889" max="5889" width="5.5703125" style="18" customWidth="1"/>
    <col min="5890" max="5890" width="4.7109375" style="18" customWidth="1"/>
    <col min="5891" max="5892" width="8.28515625" style="18" customWidth="1"/>
    <col min="5893" max="5893" width="4.7109375" style="18" customWidth="1"/>
    <col min="5894" max="5894" width="4.42578125" style="18" customWidth="1"/>
    <col min="5895" max="5895" width="5.5703125" style="18" customWidth="1"/>
    <col min="5896" max="5897" width="4.7109375" style="18" customWidth="1"/>
    <col min="5898" max="5902" width="5.5703125" style="18" customWidth="1"/>
    <col min="5903" max="5903" width="4.7109375" style="18" customWidth="1"/>
    <col min="5904" max="5906" width="6.28515625" style="18" customWidth="1"/>
    <col min="5907" max="6142" width="9.28515625" style="18"/>
    <col min="6143" max="6143" width="5" style="18" customWidth="1"/>
    <col min="6144" max="6144" width="4.7109375" style="18" customWidth="1"/>
    <col min="6145" max="6145" width="5.5703125" style="18" customWidth="1"/>
    <col min="6146" max="6146" width="4.7109375" style="18" customWidth="1"/>
    <col min="6147" max="6148" width="8.28515625" style="18" customWidth="1"/>
    <col min="6149" max="6149" width="4.7109375" style="18" customWidth="1"/>
    <col min="6150" max="6150" width="4.42578125" style="18" customWidth="1"/>
    <col min="6151" max="6151" width="5.5703125" style="18" customWidth="1"/>
    <col min="6152" max="6153" width="4.7109375" style="18" customWidth="1"/>
    <col min="6154" max="6158" width="5.5703125" style="18" customWidth="1"/>
    <col min="6159" max="6159" width="4.7109375" style="18" customWidth="1"/>
    <col min="6160" max="6162" width="6.28515625" style="18" customWidth="1"/>
    <col min="6163" max="6398" width="9.28515625" style="18"/>
    <col min="6399" max="6399" width="5" style="18" customWidth="1"/>
    <col min="6400" max="6400" width="4.7109375" style="18" customWidth="1"/>
    <col min="6401" max="6401" width="5.5703125" style="18" customWidth="1"/>
    <col min="6402" max="6402" width="4.7109375" style="18" customWidth="1"/>
    <col min="6403" max="6404" width="8.28515625" style="18" customWidth="1"/>
    <col min="6405" max="6405" width="4.7109375" style="18" customWidth="1"/>
    <col min="6406" max="6406" width="4.42578125" style="18" customWidth="1"/>
    <col min="6407" max="6407" width="5.5703125" style="18" customWidth="1"/>
    <col min="6408" max="6409" width="4.7109375" style="18" customWidth="1"/>
    <col min="6410" max="6414" width="5.5703125" style="18" customWidth="1"/>
    <col min="6415" max="6415" width="4.7109375" style="18" customWidth="1"/>
    <col min="6416" max="6418" width="6.28515625" style="18" customWidth="1"/>
    <col min="6419" max="6654" width="9.28515625" style="18"/>
    <col min="6655" max="6655" width="5" style="18" customWidth="1"/>
    <col min="6656" max="6656" width="4.7109375" style="18" customWidth="1"/>
    <col min="6657" max="6657" width="5.5703125" style="18" customWidth="1"/>
    <col min="6658" max="6658" width="4.7109375" style="18" customWidth="1"/>
    <col min="6659" max="6660" width="8.28515625" style="18" customWidth="1"/>
    <col min="6661" max="6661" width="4.7109375" style="18" customWidth="1"/>
    <col min="6662" max="6662" width="4.42578125" style="18" customWidth="1"/>
    <col min="6663" max="6663" width="5.5703125" style="18" customWidth="1"/>
    <col min="6664" max="6665" width="4.7109375" style="18" customWidth="1"/>
    <col min="6666" max="6670" width="5.5703125" style="18" customWidth="1"/>
    <col min="6671" max="6671" width="4.7109375" style="18" customWidth="1"/>
    <col min="6672" max="6674" width="6.28515625" style="18" customWidth="1"/>
    <col min="6675" max="6910" width="9.28515625" style="18"/>
    <col min="6911" max="6911" width="5" style="18" customWidth="1"/>
    <col min="6912" max="6912" width="4.7109375" style="18" customWidth="1"/>
    <col min="6913" max="6913" width="5.5703125" style="18" customWidth="1"/>
    <col min="6914" max="6914" width="4.7109375" style="18" customWidth="1"/>
    <col min="6915" max="6916" width="8.28515625" style="18" customWidth="1"/>
    <col min="6917" max="6917" width="4.7109375" style="18" customWidth="1"/>
    <col min="6918" max="6918" width="4.42578125" style="18" customWidth="1"/>
    <col min="6919" max="6919" width="5.5703125" style="18" customWidth="1"/>
    <col min="6920" max="6921" width="4.7109375" style="18" customWidth="1"/>
    <col min="6922" max="6926" width="5.5703125" style="18" customWidth="1"/>
    <col min="6927" max="6927" width="4.7109375" style="18" customWidth="1"/>
    <col min="6928" max="6930" width="6.28515625" style="18" customWidth="1"/>
    <col min="6931" max="7166" width="9.28515625" style="18"/>
    <col min="7167" max="7167" width="5" style="18" customWidth="1"/>
    <col min="7168" max="7168" width="4.7109375" style="18" customWidth="1"/>
    <col min="7169" max="7169" width="5.5703125" style="18" customWidth="1"/>
    <col min="7170" max="7170" width="4.7109375" style="18" customWidth="1"/>
    <col min="7171" max="7172" width="8.28515625" style="18" customWidth="1"/>
    <col min="7173" max="7173" width="4.7109375" style="18" customWidth="1"/>
    <col min="7174" max="7174" width="4.42578125" style="18" customWidth="1"/>
    <col min="7175" max="7175" width="5.5703125" style="18" customWidth="1"/>
    <col min="7176" max="7177" width="4.7109375" style="18" customWidth="1"/>
    <col min="7178" max="7182" width="5.5703125" style="18" customWidth="1"/>
    <col min="7183" max="7183" width="4.7109375" style="18" customWidth="1"/>
    <col min="7184" max="7186" width="6.28515625" style="18" customWidth="1"/>
    <col min="7187" max="7422" width="9.28515625" style="18"/>
    <col min="7423" max="7423" width="5" style="18" customWidth="1"/>
    <col min="7424" max="7424" width="4.7109375" style="18" customWidth="1"/>
    <col min="7425" max="7425" width="5.5703125" style="18" customWidth="1"/>
    <col min="7426" max="7426" width="4.7109375" style="18" customWidth="1"/>
    <col min="7427" max="7428" width="8.28515625" style="18" customWidth="1"/>
    <col min="7429" max="7429" width="4.7109375" style="18" customWidth="1"/>
    <col min="7430" max="7430" width="4.42578125" style="18" customWidth="1"/>
    <col min="7431" max="7431" width="5.5703125" style="18" customWidth="1"/>
    <col min="7432" max="7433" width="4.7109375" style="18" customWidth="1"/>
    <col min="7434" max="7438" width="5.5703125" style="18" customWidth="1"/>
    <col min="7439" max="7439" width="4.7109375" style="18" customWidth="1"/>
    <col min="7440" max="7442" width="6.28515625" style="18" customWidth="1"/>
    <col min="7443" max="7678" width="9.28515625" style="18"/>
    <col min="7679" max="7679" width="5" style="18" customWidth="1"/>
    <col min="7680" max="7680" width="4.7109375" style="18" customWidth="1"/>
    <col min="7681" max="7681" width="5.5703125" style="18" customWidth="1"/>
    <col min="7682" max="7682" width="4.7109375" style="18" customWidth="1"/>
    <col min="7683" max="7684" width="8.28515625" style="18" customWidth="1"/>
    <col min="7685" max="7685" width="4.7109375" style="18" customWidth="1"/>
    <col min="7686" max="7686" width="4.42578125" style="18" customWidth="1"/>
    <col min="7687" max="7687" width="5.5703125" style="18" customWidth="1"/>
    <col min="7688" max="7689" width="4.7109375" style="18" customWidth="1"/>
    <col min="7690" max="7694" width="5.5703125" style="18" customWidth="1"/>
    <col min="7695" max="7695" width="4.7109375" style="18" customWidth="1"/>
    <col min="7696" max="7698" width="6.28515625" style="18" customWidth="1"/>
    <col min="7699" max="7934" width="9.28515625" style="18"/>
    <col min="7935" max="7935" width="5" style="18" customWidth="1"/>
    <col min="7936" max="7936" width="4.7109375" style="18" customWidth="1"/>
    <col min="7937" max="7937" width="5.5703125" style="18" customWidth="1"/>
    <col min="7938" max="7938" width="4.7109375" style="18" customWidth="1"/>
    <col min="7939" max="7940" width="8.28515625" style="18" customWidth="1"/>
    <col min="7941" max="7941" width="4.7109375" style="18" customWidth="1"/>
    <col min="7942" max="7942" width="4.42578125" style="18" customWidth="1"/>
    <col min="7943" max="7943" width="5.5703125" style="18" customWidth="1"/>
    <col min="7944" max="7945" width="4.7109375" style="18" customWidth="1"/>
    <col min="7946" max="7950" width="5.5703125" style="18" customWidth="1"/>
    <col min="7951" max="7951" width="4.7109375" style="18" customWidth="1"/>
    <col min="7952" max="7954" width="6.28515625" style="18" customWidth="1"/>
    <col min="7955" max="8190" width="9.28515625" style="18"/>
    <col min="8191" max="8191" width="5" style="18" customWidth="1"/>
    <col min="8192" max="8192" width="4.7109375" style="18" customWidth="1"/>
    <col min="8193" max="8193" width="5.5703125" style="18" customWidth="1"/>
    <col min="8194" max="8194" width="4.7109375" style="18" customWidth="1"/>
    <col min="8195" max="8196" width="8.28515625" style="18" customWidth="1"/>
    <col min="8197" max="8197" width="4.7109375" style="18" customWidth="1"/>
    <col min="8198" max="8198" width="4.42578125" style="18" customWidth="1"/>
    <col min="8199" max="8199" width="5.5703125" style="18" customWidth="1"/>
    <col min="8200" max="8201" width="4.7109375" style="18" customWidth="1"/>
    <col min="8202" max="8206" width="5.5703125" style="18" customWidth="1"/>
    <col min="8207" max="8207" width="4.7109375" style="18" customWidth="1"/>
    <col min="8208" max="8210" width="6.28515625" style="18" customWidth="1"/>
    <col min="8211" max="8446" width="9.28515625" style="18"/>
    <col min="8447" max="8447" width="5" style="18" customWidth="1"/>
    <col min="8448" max="8448" width="4.7109375" style="18" customWidth="1"/>
    <col min="8449" max="8449" width="5.5703125" style="18" customWidth="1"/>
    <col min="8450" max="8450" width="4.7109375" style="18" customWidth="1"/>
    <col min="8451" max="8452" width="8.28515625" style="18" customWidth="1"/>
    <col min="8453" max="8453" width="4.7109375" style="18" customWidth="1"/>
    <col min="8454" max="8454" width="4.42578125" style="18" customWidth="1"/>
    <col min="8455" max="8455" width="5.5703125" style="18" customWidth="1"/>
    <col min="8456" max="8457" width="4.7109375" style="18" customWidth="1"/>
    <col min="8458" max="8462" width="5.5703125" style="18" customWidth="1"/>
    <col min="8463" max="8463" width="4.7109375" style="18" customWidth="1"/>
    <col min="8464" max="8466" width="6.28515625" style="18" customWidth="1"/>
    <col min="8467" max="8702" width="9.28515625" style="18"/>
    <col min="8703" max="8703" width="5" style="18" customWidth="1"/>
    <col min="8704" max="8704" width="4.7109375" style="18" customWidth="1"/>
    <col min="8705" max="8705" width="5.5703125" style="18" customWidth="1"/>
    <col min="8706" max="8706" width="4.7109375" style="18" customWidth="1"/>
    <col min="8707" max="8708" width="8.28515625" style="18" customWidth="1"/>
    <col min="8709" max="8709" width="4.7109375" style="18" customWidth="1"/>
    <col min="8710" max="8710" width="4.42578125" style="18" customWidth="1"/>
    <col min="8711" max="8711" width="5.5703125" style="18" customWidth="1"/>
    <col min="8712" max="8713" width="4.7109375" style="18" customWidth="1"/>
    <col min="8714" max="8718" width="5.5703125" style="18" customWidth="1"/>
    <col min="8719" max="8719" width="4.7109375" style="18" customWidth="1"/>
    <col min="8720" max="8722" width="6.28515625" style="18" customWidth="1"/>
    <col min="8723" max="8958" width="9.28515625" style="18"/>
    <col min="8959" max="8959" width="5" style="18" customWidth="1"/>
    <col min="8960" max="8960" width="4.7109375" style="18" customWidth="1"/>
    <col min="8961" max="8961" width="5.5703125" style="18" customWidth="1"/>
    <col min="8962" max="8962" width="4.7109375" style="18" customWidth="1"/>
    <col min="8963" max="8964" width="8.28515625" style="18" customWidth="1"/>
    <col min="8965" max="8965" width="4.7109375" style="18" customWidth="1"/>
    <col min="8966" max="8966" width="4.42578125" style="18" customWidth="1"/>
    <col min="8967" max="8967" width="5.5703125" style="18" customWidth="1"/>
    <col min="8968" max="8969" width="4.7109375" style="18" customWidth="1"/>
    <col min="8970" max="8974" width="5.5703125" style="18" customWidth="1"/>
    <col min="8975" max="8975" width="4.7109375" style="18" customWidth="1"/>
    <col min="8976" max="8978" width="6.28515625" style="18" customWidth="1"/>
    <col min="8979" max="9214" width="9.28515625" style="18"/>
    <col min="9215" max="9215" width="5" style="18" customWidth="1"/>
    <col min="9216" max="9216" width="4.7109375" style="18" customWidth="1"/>
    <col min="9217" max="9217" width="5.5703125" style="18" customWidth="1"/>
    <col min="9218" max="9218" width="4.7109375" style="18" customWidth="1"/>
    <col min="9219" max="9220" width="8.28515625" style="18" customWidth="1"/>
    <col min="9221" max="9221" width="4.7109375" style="18" customWidth="1"/>
    <col min="9222" max="9222" width="4.42578125" style="18" customWidth="1"/>
    <col min="9223" max="9223" width="5.5703125" style="18" customWidth="1"/>
    <col min="9224" max="9225" width="4.7109375" style="18" customWidth="1"/>
    <col min="9226" max="9230" width="5.5703125" style="18" customWidth="1"/>
    <col min="9231" max="9231" width="4.7109375" style="18" customWidth="1"/>
    <col min="9232" max="9234" width="6.28515625" style="18" customWidth="1"/>
    <col min="9235" max="9470" width="9.28515625" style="18"/>
    <col min="9471" max="9471" width="5" style="18" customWidth="1"/>
    <col min="9472" max="9472" width="4.7109375" style="18" customWidth="1"/>
    <col min="9473" max="9473" width="5.5703125" style="18" customWidth="1"/>
    <col min="9474" max="9474" width="4.7109375" style="18" customWidth="1"/>
    <col min="9475" max="9476" width="8.28515625" style="18" customWidth="1"/>
    <col min="9477" max="9477" width="4.7109375" style="18" customWidth="1"/>
    <col min="9478" max="9478" width="4.42578125" style="18" customWidth="1"/>
    <col min="9479" max="9479" width="5.5703125" style="18" customWidth="1"/>
    <col min="9480" max="9481" width="4.7109375" style="18" customWidth="1"/>
    <col min="9482" max="9486" width="5.5703125" style="18" customWidth="1"/>
    <col min="9487" max="9487" width="4.7109375" style="18" customWidth="1"/>
    <col min="9488" max="9490" width="6.28515625" style="18" customWidth="1"/>
    <col min="9491" max="9726" width="9.28515625" style="18"/>
    <col min="9727" max="9727" width="5" style="18" customWidth="1"/>
    <col min="9728" max="9728" width="4.7109375" style="18" customWidth="1"/>
    <col min="9729" max="9729" width="5.5703125" style="18" customWidth="1"/>
    <col min="9730" max="9730" width="4.7109375" style="18" customWidth="1"/>
    <col min="9731" max="9732" width="8.28515625" style="18" customWidth="1"/>
    <col min="9733" max="9733" width="4.7109375" style="18" customWidth="1"/>
    <col min="9734" max="9734" width="4.42578125" style="18" customWidth="1"/>
    <col min="9735" max="9735" width="5.5703125" style="18" customWidth="1"/>
    <col min="9736" max="9737" width="4.7109375" style="18" customWidth="1"/>
    <col min="9738" max="9742" width="5.5703125" style="18" customWidth="1"/>
    <col min="9743" max="9743" width="4.7109375" style="18" customWidth="1"/>
    <col min="9744" max="9746" width="6.28515625" style="18" customWidth="1"/>
    <col min="9747" max="9982" width="9.28515625" style="18"/>
    <col min="9983" max="9983" width="5" style="18" customWidth="1"/>
    <col min="9984" max="9984" width="4.7109375" style="18" customWidth="1"/>
    <col min="9985" max="9985" width="5.5703125" style="18" customWidth="1"/>
    <col min="9986" max="9986" width="4.7109375" style="18" customWidth="1"/>
    <col min="9987" max="9988" width="8.28515625" style="18" customWidth="1"/>
    <col min="9989" max="9989" width="4.7109375" style="18" customWidth="1"/>
    <col min="9990" max="9990" width="4.42578125" style="18" customWidth="1"/>
    <col min="9991" max="9991" width="5.5703125" style="18" customWidth="1"/>
    <col min="9992" max="9993" width="4.7109375" style="18" customWidth="1"/>
    <col min="9994" max="9998" width="5.5703125" style="18" customWidth="1"/>
    <col min="9999" max="9999" width="4.7109375" style="18" customWidth="1"/>
    <col min="10000" max="10002" width="6.28515625" style="18" customWidth="1"/>
    <col min="10003" max="10238" width="9.28515625" style="18"/>
    <col min="10239" max="10239" width="5" style="18" customWidth="1"/>
    <col min="10240" max="10240" width="4.7109375" style="18" customWidth="1"/>
    <col min="10241" max="10241" width="5.5703125" style="18" customWidth="1"/>
    <col min="10242" max="10242" width="4.7109375" style="18" customWidth="1"/>
    <col min="10243" max="10244" width="8.28515625" style="18" customWidth="1"/>
    <col min="10245" max="10245" width="4.7109375" style="18" customWidth="1"/>
    <col min="10246" max="10246" width="4.42578125" style="18" customWidth="1"/>
    <col min="10247" max="10247" width="5.5703125" style="18" customWidth="1"/>
    <col min="10248" max="10249" width="4.7109375" style="18" customWidth="1"/>
    <col min="10250" max="10254" width="5.5703125" style="18" customWidth="1"/>
    <col min="10255" max="10255" width="4.7109375" style="18" customWidth="1"/>
    <col min="10256" max="10258" width="6.28515625" style="18" customWidth="1"/>
    <col min="10259" max="10494" width="9.28515625" style="18"/>
    <col min="10495" max="10495" width="5" style="18" customWidth="1"/>
    <col min="10496" max="10496" width="4.7109375" style="18" customWidth="1"/>
    <col min="10497" max="10497" width="5.5703125" style="18" customWidth="1"/>
    <col min="10498" max="10498" width="4.7109375" style="18" customWidth="1"/>
    <col min="10499" max="10500" width="8.28515625" style="18" customWidth="1"/>
    <col min="10501" max="10501" width="4.7109375" style="18" customWidth="1"/>
    <col min="10502" max="10502" width="4.42578125" style="18" customWidth="1"/>
    <col min="10503" max="10503" width="5.5703125" style="18" customWidth="1"/>
    <col min="10504" max="10505" width="4.7109375" style="18" customWidth="1"/>
    <col min="10506" max="10510" width="5.5703125" style="18" customWidth="1"/>
    <col min="10511" max="10511" width="4.7109375" style="18" customWidth="1"/>
    <col min="10512" max="10514" width="6.28515625" style="18" customWidth="1"/>
    <col min="10515" max="10750" width="9.28515625" style="18"/>
    <col min="10751" max="10751" width="5" style="18" customWidth="1"/>
    <col min="10752" max="10752" width="4.7109375" style="18" customWidth="1"/>
    <col min="10753" max="10753" width="5.5703125" style="18" customWidth="1"/>
    <col min="10754" max="10754" width="4.7109375" style="18" customWidth="1"/>
    <col min="10755" max="10756" width="8.28515625" style="18" customWidth="1"/>
    <col min="10757" max="10757" width="4.7109375" style="18" customWidth="1"/>
    <col min="10758" max="10758" width="4.42578125" style="18" customWidth="1"/>
    <col min="10759" max="10759" width="5.5703125" style="18" customWidth="1"/>
    <col min="10760" max="10761" width="4.7109375" style="18" customWidth="1"/>
    <col min="10762" max="10766" width="5.5703125" style="18" customWidth="1"/>
    <col min="10767" max="10767" width="4.7109375" style="18" customWidth="1"/>
    <col min="10768" max="10770" width="6.28515625" style="18" customWidth="1"/>
    <col min="10771" max="11006" width="9.28515625" style="18"/>
    <col min="11007" max="11007" width="5" style="18" customWidth="1"/>
    <col min="11008" max="11008" width="4.7109375" style="18" customWidth="1"/>
    <col min="11009" max="11009" width="5.5703125" style="18" customWidth="1"/>
    <col min="11010" max="11010" width="4.7109375" style="18" customWidth="1"/>
    <col min="11011" max="11012" width="8.28515625" style="18" customWidth="1"/>
    <col min="11013" max="11013" width="4.7109375" style="18" customWidth="1"/>
    <col min="11014" max="11014" width="4.42578125" style="18" customWidth="1"/>
    <col min="11015" max="11015" width="5.5703125" style="18" customWidth="1"/>
    <col min="11016" max="11017" width="4.7109375" style="18" customWidth="1"/>
    <col min="11018" max="11022" width="5.5703125" style="18" customWidth="1"/>
    <col min="11023" max="11023" width="4.7109375" style="18" customWidth="1"/>
    <col min="11024" max="11026" width="6.28515625" style="18" customWidth="1"/>
    <col min="11027" max="11262" width="9.28515625" style="18"/>
    <col min="11263" max="11263" width="5" style="18" customWidth="1"/>
    <col min="11264" max="11264" width="4.7109375" style="18" customWidth="1"/>
    <col min="11265" max="11265" width="5.5703125" style="18" customWidth="1"/>
    <col min="11266" max="11266" width="4.7109375" style="18" customWidth="1"/>
    <col min="11267" max="11268" width="8.28515625" style="18" customWidth="1"/>
    <col min="11269" max="11269" width="4.7109375" style="18" customWidth="1"/>
    <col min="11270" max="11270" width="4.42578125" style="18" customWidth="1"/>
    <col min="11271" max="11271" width="5.5703125" style="18" customWidth="1"/>
    <col min="11272" max="11273" width="4.7109375" style="18" customWidth="1"/>
    <col min="11274" max="11278" width="5.5703125" style="18" customWidth="1"/>
    <col min="11279" max="11279" width="4.7109375" style="18" customWidth="1"/>
    <col min="11280" max="11282" width="6.28515625" style="18" customWidth="1"/>
    <col min="11283" max="11518" width="9.28515625" style="18"/>
    <col min="11519" max="11519" width="5" style="18" customWidth="1"/>
    <col min="11520" max="11520" width="4.7109375" style="18" customWidth="1"/>
    <col min="11521" max="11521" width="5.5703125" style="18" customWidth="1"/>
    <col min="11522" max="11522" width="4.7109375" style="18" customWidth="1"/>
    <col min="11523" max="11524" width="8.28515625" style="18" customWidth="1"/>
    <col min="11525" max="11525" width="4.7109375" style="18" customWidth="1"/>
    <col min="11526" max="11526" width="4.42578125" style="18" customWidth="1"/>
    <col min="11527" max="11527" width="5.5703125" style="18" customWidth="1"/>
    <col min="11528" max="11529" width="4.7109375" style="18" customWidth="1"/>
    <col min="11530" max="11534" width="5.5703125" style="18" customWidth="1"/>
    <col min="11535" max="11535" width="4.7109375" style="18" customWidth="1"/>
    <col min="11536" max="11538" width="6.28515625" style="18" customWidth="1"/>
    <col min="11539" max="11774" width="9.28515625" style="18"/>
    <col min="11775" max="11775" width="5" style="18" customWidth="1"/>
    <col min="11776" max="11776" width="4.7109375" style="18" customWidth="1"/>
    <col min="11777" max="11777" width="5.5703125" style="18" customWidth="1"/>
    <col min="11778" max="11778" width="4.7109375" style="18" customWidth="1"/>
    <col min="11779" max="11780" width="8.28515625" style="18" customWidth="1"/>
    <col min="11781" max="11781" width="4.7109375" style="18" customWidth="1"/>
    <col min="11782" max="11782" width="4.42578125" style="18" customWidth="1"/>
    <col min="11783" max="11783" width="5.5703125" style="18" customWidth="1"/>
    <col min="11784" max="11785" width="4.7109375" style="18" customWidth="1"/>
    <col min="11786" max="11790" width="5.5703125" style="18" customWidth="1"/>
    <col min="11791" max="11791" width="4.7109375" style="18" customWidth="1"/>
    <col min="11792" max="11794" width="6.28515625" style="18" customWidth="1"/>
    <col min="11795" max="12030" width="9.28515625" style="18"/>
    <col min="12031" max="12031" width="5" style="18" customWidth="1"/>
    <col min="12032" max="12032" width="4.7109375" style="18" customWidth="1"/>
    <col min="12033" max="12033" width="5.5703125" style="18" customWidth="1"/>
    <col min="12034" max="12034" width="4.7109375" style="18" customWidth="1"/>
    <col min="12035" max="12036" width="8.28515625" style="18" customWidth="1"/>
    <col min="12037" max="12037" width="4.7109375" style="18" customWidth="1"/>
    <col min="12038" max="12038" width="4.42578125" style="18" customWidth="1"/>
    <col min="12039" max="12039" width="5.5703125" style="18" customWidth="1"/>
    <col min="12040" max="12041" width="4.7109375" style="18" customWidth="1"/>
    <col min="12042" max="12046" width="5.5703125" style="18" customWidth="1"/>
    <col min="12047" max="12047" width="4.7109375" style="18" customWidth="1"/>
    <col min="12048" max="12050" width="6.28515625" style="18" customWidth="1"/>
    <col min="12051" max="12286" width="9.28515625" style="18"/>
    <col min="12287" max="12287" width="5" style="18" customWidth="1"/>
    <col min="12288" max="12288" width="4.7109375" style="18" customWidth="1"/>
    <col min="12289" max="12289" width="5.5703125" style="18" customWidth="1"/>
    <col min="12290" max="12290" width="4.7109375" style="18" customWidth="1"/>
    <col min="12291" max="12292" width="8.28515625" style="18" customWidth="1"/>
    <col min="12293" max="12293" width="4.7109375" style="18" customWidth="1"/>
    <col min="12294" max="12294" width="4.42578125" style="18" customWidth="1"/>
    <col min="12295" max="12295" width="5.5703125" style="18" customWidth="1"/>
    <col min="12296" max="12297" width="4.7109375" style="18" customWidth="1"/>
    <col min="12298" max="12302" width="5.5703125" style="18" customWidth="1"/>
    <col min="12303" max="12303" width="4.7109375" style="18" customWidth="1"/>
    <col min="12304" max="12306" width="6.28515625" style="18" customWidth="1"/>
    <col min="12307" max="12542" width="9.28515625" style="18"/>
    <col min="12543" max="12543" width="5" style="18" customWidth="1"/>
    <col min="12544" max="12544" width="4.7109375" style="18" customWidth="1"/>
    <col min="12545" max="12545" width="5.5703125" style="18" customWidth="1"/>
    <col min="12546" max="12546" width="4.7109375" style="18" customWidth="1"/>
    <col min="12547" max="12548" width="8.28515625" style="18" customWidth="1"/>
    <col min="12549" max="12549" width="4.7109375" style="18" customWidth="1"/>
    <col min="12550" max="12550" width="4.42578125" style="18" customWidth="1"/>
    <col min="12551" max="12551" width="5.5703125" style="18" customWidth="1"/>
    <col min="12552" max="12553" width="4.7109375" style="18" customWidth="1"/>
    <col min="12554" max="12558" width="5.5703125" style="18" customWidth="1"/>
    <col min="12559" max="12559" width="4.7109375" style="18" customWidth="1"/>
    <col min="12560" max="12562" width="6.28515625" style="18" customWidth="1"/>
    <col min="12563" max="12798" width="9.28515625" style="18"/>
    <col min="12799" max="12799" width="5" style="18" customWidth="1"/>
    <col min="12800" max="12800" width="4.7109375" style="18" customWidth="1"/>
    <col min="12801" max="12801" width="5.5703125" style="18" customWidth="1"/>
    <col min="12802" max="12802" width="4.7109375" style="18" customWidth="1"/>
    <col min="12803" max="12804" width="8.28515625" style="18" customWidth="1"/>
    <col min="12805" max="12805" width="4.7109375" style="18" customWidth="1"/>
    <col min="12806" max="12806" width="4.42578125" style="18" customWidth="1"/>
    <col min="12807" max="12807" width="5.5703125" style="18" customWidth="1"/>
    <col min="12808" max="12809" width="4.7109375" style="18" customWidth="1"/>
    <col min="12810" max="12814" width="5.5703125" style="18" customWidth="1"/>
    <col min="12815" max="12815" width="4.7109375" style="18" customWidth="1"/>
    <col min="12816" max="12818" width="6.28515625" style="18" customWidth="1"/>
    <col min="12819" max="13054" width="9.28515625" style="18"/>
    <col min="13055" max="13055" width="5" style="18" customWidth="1"/>
    <col min="13056" max="13056" width="4.7109375" style="18" customWidth="1"/>
    <col min="13057" max="13057" width="5.5703125" style="18" customWidth="1"/>
    <col min="13058" max="13058" width="4.7109375" style="18" customWidth="1"/>
    <col min="13059" max="13060" width="8.28515625" style="18" customWidth="1"/>
    <col min="13061" max="13061" width="4.7109375" style="18" customWidth="1"/>
    <col min="13062" max="13062" width="4.42578125" style="18" customWidth="1"/>
    <col min="13063" max="13063" width="5.5703125" style="18" customWidth="1"/>
    <col min="13064" max="13065" width="4.7109375" style="18" customWidth="1"/>
    <col min="13066" max="13070" width="5.5703125" style="18" customWidth="1"/>
    <col min="13071" max="13071" width="4.7109375" style="18" customWidth="1"/>
    <col min="13072" max="13074" width="6.28515625" style="18" customWidth="1"/>
    <col min="13075" max="13310" width="9.28515625" style="18"/>
    <col min="13311" max="13311" width="5" style="18" customWidth="1"/>
    <col min="13312" max="13312" width="4.7109375" style="18" customWidth="1"/>
    <col min="13313" max="13313" width="5.5703125" style="18" customWidth="1"/>
    <col min="13314" max="13314" width="4.7109375" style="18" customWidth="1"/>
    <col min="13315" max="13316" width="8.28515625" style="18" customWidth="1"/>
    <col min="13317" max="13317" width="4.7109375" style="18" customWidth="1"/>
    <col min="13318" max="13318" width="4.42578125" style="18" customWidth="1"/>
    <col min="13319" max="13319" width="5.5703125" style="18" customWidth="1"/>
    <col min="13320" max="13321" width="4.7109375" style="18" customWidth="1"/>
    <col min="13322" max="13326" width="5.5703125" style="18" customWidth="1"/>
    <col min="13327" max="13327" width="4.7109375" style="18" customWidth="1"/>
    <col min="13328" max="13330" width="6.28515625" style="18" customWidth="1"/>
    <col min="13331" max="13566" width="9.28515625" style="18"/>
    <col min="13567" max="13567" width="5" style="18" customWidth="1"/>
    <col min="13568" max="13568" width="4.7109375" style="18" customWidth="1"/>
    <col min="13569" max="13569" width="5.5703125" style="18" customWidth="1"/>
    <col min="13570" max="13570" width="4.7109375" style="18" customWidth="1"/>
    <col min="13571" max="13572" width="8.28515625" style="18" customWidth="1"/>
    <col min="13573" max="13573" width="4.7109375" style="18" customWidth="1"/>
    <col min="13574" max="13574" width="4.42578125" style="18" customWidth="1"/>
    <col min="13575" max="13575" width="5.5703125" style="18" customWidth="1"/>
    <col min="13576" max="13577" width="4.7109375" style="18" customWidth="1"/>
    <col min="13578" max="13582" width="5.5703125" style="18" customWidth="1"/>
    <col min="13583" max="13583" width="4.7109375" style="18" customWidth="1"/>
    <col min="13584" max="13586" width="6.28515625" style="18" customWidth="1"/>
    <col min="13587" max="13822" width="9.28515625" style="18"/>
    <col min="13823" max="13823" width="5" style="18" customWidth="1"/>
    <col min="13824" max="13824" width="4.7109375" style="18" customWidth="1"/>
    <col min="13825" max="13825" width="5.5703125" style="18" customWidth="1"/>
    <col min="13826" max="13826" width="4.7109375" style="18" customWidth="1"/>
    <col min="13827" max="13828" width="8.28515625" style="18" customWidth="1"/>
    <col min="13829" max="13829" width="4.7109375" style="18" customWidth="1"/>
    <col min="13830" max="13830" width="4.42578125" style="18" customWidth="1"/>
    <col min="13831" max="13831" width="5.5703125" style="18" customWidth="1"/>
    <col min="13832" max="13833" width="4.7109375" style="18" customWidth="1"/>
    <col min="13834" max="13838" width="5.5703125" style="18" customWidth="1"/>
    <col min="13839" max="13839" width="4.7109375" style="18" customWidth="1"/>
    <col min="13840" max="13842" width="6.28515625" style="18" customWidth="1"/>
    <col min="13843" max="14078" width="9.28515625" style="18"/>
    <col min="14079" max="14079" width="5" style="18" customWidth="1"/>
    <col min="14080" max="14080" width="4.7109375" style="18" customWidth="1"/>
    <col min="14081" max="14081" width="5.5703125" style="18" customWidth="1"/>
    <col min="14082" max="14082" width="4.7109375" style="18" customWidth="1"/>
    <col min="14083" max="14084" width="8.28515625" style="18" customWidth="1"/>
    <col min="14085" max="14085" width="4.7109375" style="18" customWidth="1"/>
    <col min="14086" max="14086" width="4.42578125" style="18" customWidth="1"/>
    <col min="14087" max="14087" width="5.5703125" style="18" customWidth="1"/>
    <col min="14088" max="14089" width="4.7109375" style="18" customWidth="1"/>
    <col min="14090" max="14094" width="5.5703125" style="18" customWidth="1"/>
    <col min="14095" max="14095" width="4.7109375" style="18" customWidth="1"/>
    <col min="14096" max="14098" width="6.28515625" style="18" customWidth="1"/>
    <col min="14099" max="14334" width="9.28515625" style="18"/>
    <col min="14335" max="14335" width="5" style="18" customWidth="1"/>
    <col min="14336" max="14336" width="4.7109375" style="18" customWidth="1"/>
    <col min="14337" max="14337" width="5.5703125" style="18" customWidth="1"/>
    <col min="14338" max="14338" width="4.7109375" style="18" customWidth="1"/>
    <col min="14339" max="14340" width="8.28515625" style="18" customWidth="1"/>
    <col min="14341" max="14341" width="4.7109375" style="18" customWidth="1"/>
    <col min="14342" max="14342" width="4.42578125" style="18" customWidth="1"/>
    <col min="14343" max="14343" width="5.5703125" style="18" customWidth="1"/>
    <col min="14344" max="14345" width="4.7109375" style="18" customWidth="1"/>
    <col min="14346" max="14350" width="5.5703125" style="18" customWidth="1"/>
    <col min="14351" max="14351" width="4.7109375" style="18" customWidth="1"/>
    <col min="14352" max="14354" width="6.28515625" style="18" customWidth="1"/>
    <col min="14355" max="14590" width="9.28515625" style="18"/>
    <col min="14591" max="14591" width="5" style="18" customWidth="1"/>
    <col min="14592" max="14592" width="4.7109375" style="18" customWidth="1"/>
    <col min="14593" max="14593" width="5.5703125" style="18" customWidth="1"/>
    <col min="14594" max="14594" width="4.7109375" style="18" customWidth="1"/>
    <col min="14595" max="14596" width="8.28515625" style="18" customWidth="1"/>
    <col min="14597" max="14597" width="4.7109375" style="18" customWidth="1"/>
    <col min="14598" max="14598" width="4.42578125" style="18" customWidth="1"/>
    <col min="14599" max="14599" width="5.5703125" style="18" customWidth="1"/>
    <col min="14600" max="14601" width="4.7109375" style="18" customWidth="1"/>
    <col min="14602" max="14606" width="5.5703125" style="18" customWidth="1"/>
    <col min="14607" max="14607" width="4.7109375" style="18" customWidth="1"/>
    <col min="14608" max="14610" width="6.28515625" style="18" customWidth="1"/>
    <col min="14611" max="14846" width="9.28515625" style="18"/>
    <col min="14847" max="14847" width="5" style="18" customWidth="1"/>
    <col min="14848" max="14848" width="4.7109375" style="18" customWidth="1"/>
    <col min="14849" max="14849" width="5.5703125" style="18" customWidth="1"/>
    <col min="14850" max="14850" width="4.7109375" style="18" customWidth="1"/>
    <col min="14851" max="14852" width="8.28515625" style="18" customWidth="1"/>
    <col min="14853" max="14853" width="4.7109375" style="18" customWidth="1"/>
    <col min="14854" max="14854" width="4.42578125" style="18" customWidth="1"/>
    <col min="14855" max="14855" width="5.5703125" style="18" customWidth="1"/>
    <col min="14856" max="14857" width="4.7109375" style="18" customWidth="1"/>
    <col min="14858" max="14862" width="5.5703125" style="18" customWidth="1"/>
    <col min="14863" max="14863" width="4.7109375" style="18" customWidth="1"/>
    <col min="14864" max="14866" width="6.28515625" style="18" customWidth="1"/>
    <col min="14867" max="15102" width="9.28515625" style="18"/>
    <col min="15103" max="15103" width="5" style="18" customWidth="1"/>
    <col min="15104" max="15104" width="4.7109375" style="18" customWidth="1"/>
    <col min="15105" max="15105" width="5.5703125" style="18" customWidth="1"/>
    <col min="15106" max="15106" width="4.7109375" style="18" customWidth="1"/>
    <col min="15107" max="15108" width="8.28515625" style="18" customWidth="1"/>
    <col min="15109" max="15109" width="4.7109375" style="18" customWidth="1"/>
    <col min="15110" max="15110" width="4.42578125" style="18" customWidth="1"/>
    <col min="15111" max="15111" width="5.5703125" style="18" customWidth="1"/>
    <col min="15112" max="15113" width="4.7109375" style="18" customWidth="1"/>
    <col min="15114" max="15118" width="5.5703125" style="18" customWidth="1"/>
    <col min="15119" max="15119" width="4.7109375" style="18" customWidth="1"/>
    <col min="15120" max="15122" width="6.28515625" style="18" customWidth="1"/>
    <col min="15123" max="15358" width="9.28515625" style="18"/>
    <col min="15359" max="15359" width="5" style="18" customWidth="1"/>
    <col min="15360" max="15360" width="4.7109375" style="18" customWidth="1"/>
    <col min="15361" max="15361" width="5.5703125" style="18" customWidth="1"/>
    <col min="15362" max="15362" width="4.7109375" style="18" customWidth="1"/>
    <col min="15363" max="15364" width="8.28515625" style="18" customWidth="1"/>
    <col min="15365" max="15365" width="4.7109375" style="18" customWidth="1"/>
    <col min="15366" max="15366" width="4.42578125" style="18" customWidth="1"/>
    <col min="15367" max="15367" width="5.5703125" style="18" customWidth="1"/>
    <col min="15368" max="15369" width="4.7109375" style="18" customWidth="1"/>
    <col min="15370" max="15374" width="5.5703125" style="18" customWidth="1"/>
    <col min="15375" max="15375" width="4.7109375" style="18" customWidth="1"/>
    <col min="15376" max="15378" width="6.28515625" style="18" customWidth="1"/>
    <col min="15379" max="15614" width="9.28515625" style="18"/>
    <col min="15615" max="15615" width="5" style="18" customWidth="1"/>
    <col min="15616" max="15616" width="4.7109375" style="18" customWidth="1"/>
    <col min="15617" max="15617" width="5.5703125" style="18" customWidth="1"/>
    <col min="15618" max="15618" width="4.7109375" style="18" customWidth="1"/>
    <col min="15619" max="15620" width="8.28515625" style="18" customWidth="1"/>
    <col min="15621" max="15621" width="4.7109375" style="18" customWidth="1"/>
    <col min="15622" max="15622" width="4.42578125" style="18" customWidth="1"/>
    <col min="15623" max="15623" width="5.5703125" style="18" customWidth="1"/>
    <col min="15624" max="15625" width="4.7109375" style="18" customWidth="1"/>
    <col min="15626" max="15630" width="5.5703125" style="18" customWidth="1"/>
    <col min="15631" max="15631" width="4.7109375" style="18" customWidth="1"/>
    <col min="15632" max="15634" width="6.28515625" style="18" customWidth="1"/>
    <col min="15635" max="15870" width="9.28515625" style="18"/>
    <col min="15871" max="15871" width="5" style="18" customWidth="1"/>
    <col min="15872" max="15872" width="4.7109375" style="18" customWidth="1"/>
    <col min="15873" max="15873" width="5.5703125" style="18" customWidth="1"/>
    <col min="15874" max="15874" width="4.7109375" style="18" customWidth="1"/>
    <col min="15875" max="15876" width="8.28515625" style="18" customWidth="1"/>
    <col min="15877" max="15877" width="4.7109375" style="18" customWidth="1"/>
    <col min="15878" max="15878" width="4.42578125" style="18" customWidth="1"/>
    <col min="15879" max="15879" width="5.5703125" style="18" customWidth="1"/>
    <col min="15880" max="15881" width="4.7109375" style="18" customWidth="1"/>
    <col min="15882" max="15886" width="5.5703125" style="18" customWidth="1"/>
    <col min="15887" max="15887" width="4.7109375" style="18" customWidth="1"/>
    <col min="15888" max="15890" width="6.28515625" style="18" customWidth="1"/>
    <col min="15891" max="16126" width="9.28515625" style="18"/>
    <col min="16127" max="16127" width="5" style="18" customWidth="1"/>
    <col min="16128" max="16128" width="4.7109375" style="18" customWidth="1"/>
    <col min="16129" max="16129" width="5.5703125" style="18" customWidth="1"/>
    <col min="16130" max="16130" width="4.7109375" style="18" customWidth="1"/>
    <col min="16131" max="16132" width="8.28515625" style="18" customWidth="1"/>
    <col min="16133" max="16133" width="4.7109375" style="18" customWidth="1"/>
    <col min="16134" max="16134" width="4.42578125" style="18" customWidth="1"/>
    <col min="16135" max="16135" width="5.5703125" style="18" customWidth="1"/>
    <col min="16136" max="16137" width="4.7109375" style="18" customWidth="1"/>
    <col min="16138" max="16142" width="5.5703125" style="18" customWidth="1"/>
    <col min="16143" max="16143" width="4.7109375" style="18" customWidth="1"/>
    <col min="16144" max="16146" width="6.28515625" style="18" customWidth="1"/>
    <col min="16147" max="16384" width="9.28515625" style="18"/>
  </cols>
  <sheetData>
    <row r="1" spans="1:29" ht="1.5" customHeight="1" x14ac:dyDescent="0.2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29" ht="13.15" customHeight="1" thickBot="1" x14ac:dyDescent="0.3">
      <c r="A2" s="372" t="s">
        <v>52</v>
      </c>
      <c r="B2" s="373"/>
      <c r="C2" s="373"/>
      <c r="D2" s="373"/>
      <c r="E2" s="373"/>
      <c r="F2" s="373"/>
      <c r="G2" s="373"/>
      <c r="H2" s="373"/>
      <c r="I2" s="373"/>
      <c r="J2" s="373"/>
      <c r="K2" s="180"/>
      <c r="L2" s="371" t="s">
        <v>81</v>
      </c>
      <c r="M2" s="371"/>
      <c r="N2" s="369" t="s">
        <v>123</v>
      </c>
      <c r="O2" s="370"/>
    </row>
    <row r="3" spans="1:29" ht="13.5" customHeight="1" thickBot="1" x14ac:dyDescent="0.25">
      <c r="A3" s="357" t="s">
        <v>24</v>
      </c>
      <c r="B3" s="360" t="s">
        <v>53</v>
      </c>
      <c r="C3" s="360" t="s">
        <v>28</v>
      </c>
      <c r="D3" s="363" t="s">
        <v>117</v>
      </c>
      <c r="E3" s="366" t="s">
        <v>29</v>
      </c>
      <c r="F3" s="367"/>
      <c r="G3" s="367"/>
      <c r="H3" s="367"/>
      <c r="I3" s="367"/>
      <c r="J3" s="367"/>
      <c r="K3" s="367"/>
      <c r="L3" s="367"/>
      <c r="M3" s="367"/>
      <c r="N3" s="367"/>
      <c r="O3" s="368"/>
      <c r="P3" s="20"/>
      <c r="Q3" s="20"/>
      <c r="R3" s="20"/>
      <c r="S3" s="20"/>
      <c r="T3" s="21"/>
      <c r="U3" s="21"/>
      <c r="V3" s="21"/>
      <c r="W3" s="21"/>
      <c r="X3" s="21"/>
    </row>
    <row r="4" spans="1:29" ht="11.65" customHeight="1" x14ac:dyDescent="0.2">
      <c r="A4" s="358"/>
      <c r="B4" s="361"/>
      <c r="C4" s="361"/>
      <c r="D4" s="364"/>
      <c r="E4" s="352" t="s">
        <v>30</v>
      </c>
      <c r="F4" s="353"/>
      <c r="G4" s="353"/>
      <c r="H4" s="353" t="s">
        <v>31</v>
      </c>
      <c r="I4" s="353"/>
      <c r="J4" s="49" t="s">
        <v>32</v>
      </c>
      <c r="K4" s="354" t="s">
        <v>33</v>
      </c>
      <c r="L4" s="354"/>
      <c r="M4" s="354" t="s">
        <v>34</v>
      </c>
      <c r="N4" s="355"/>
      <c r="O4" s="134" t="s">
        <v>41</v>
      </c>
      <c r="P4" s="50"/>
      <c r="Q4" s="22"/>
      <c r="R4" s="22"/>
      <c r="S4" s="22"/>
      <c r="T4" s="21"/>
      <c r="U4" s="21"/>
      <c r="V4" s="21"/>
      <c r="W4" s="21"/>
      <c r="X4" s="21"/>
    </row>
    <row r="5" spans="1:29" ht="20.100000000000001" customHeight="1" thickBot="1" x14ac:dyDescent="0.25">
      <c r="A5" s="359"/>
      <c r="B5" s="362"/>
      <c r="C5" s="362"/>
      <c r="D5" s="365"/>
      <c r="E5" s="135" t="s">
        <v>35</v>
      </c>
      <c r="F5" s="136" t="s">
        <v>107</v>
      </c>
      <c r="G5" s="136" t="s">
        <v>108</v>
      </c>
      <c r="H5" s="136" t="s">
        <v>35</v>
      </c>
      <c r="I5" s="136" t="s">
        <v>109</v>
      </c>
      <c r="J5" s="136" t="s">
        <v>109</v>
      </c>
      <c r="K5" s="136" t="s">
        <v>35</v>
      </c>
      <c r="L5" s="136" t="s">
        <v>109</v>
      </c>
      <c r="M5" s="136" t="s">
        <v>35</v>
      </c>
      <c r="N5" s="136" t="s">
        <v>109</v>
      </c>
      <c r="O5" s="137" t="s">
        <v>109</v>
      </c>
      <c r="P5" s="23"/>
      <c r="Q5" s="23"/>
      <c r="R5" s="23"/>
      <c r="S5" s="23"/>
      <c r="T5" s="24"/>
      <c r="U5" s="24"/>
      <c r="V5" s="24"/>
      <c r="W5" s="24"/>
      <c r="X5" s="24"/>
      <c r="Y5" s="25"/>
      <c r="Z5" s="25"/>
      <c r="AA5" s="25"/>
      <c r="AB5" s="26"/>
      <c r="AC5" s="26"/>
    </row>
    <row r="6" spans="1:29" ht="14.65" customHeight="1" x14ac:dyDescent="0.2">
      <c r="A6" s="131">
        <v>1</v>
      </c>
      <c r="B6" s="132">
        <f>'[2]1'!$I$5</f>
        <v>70</v>
      </c>
      <c r="C6" s="151">
        <f>'[2]1'!$F$5</f>
        <v>0</v>
      </c>
      <c r="D6" s="133">
        <f>'[3]1'!$P$31</f>
        <v>23.5</v>
      </c>
      <c r="E6" s="267">
        <f>'[3]1'!$P$12</f>
        <v>6.26</v>
      </c>
      <c r="F6" s="265">
        <f>'[3]1'!$P$21</f>
        <v>2.5466666666666669</v>
      </c>
      <c r="G6" s="262">
        <f>'[3]1'!$P$32</f>
        <v>0.12233333333333331</v>
      </c>
      <c r="H6" s="263">
        <f>'[3]1'!$P$10</f>
        <v>8.43</v>
      </c>
      <c r="I6" s="264">
        <f>'[3]1'!$P$30</f>
        <v>8.7883333333333322</v>
      </c>
      <c r="J6" s="263">
        <f>'[3]1'!$P$34</f>
        <v>3.7016666666666662</v>
      </c>
      <c r="K6" s="268">
        <f>'[3]1'!$P$9</f>
        <v>103</v>
      </c>
      <c r="L6" s="268">
        <f>'[3]1'!$P$29</f>
        <v>135.33333333333334</v>
      </c>
      <c r="M6" s="268">
        <f>'[3]1'!$P$7</f>
        <v>139</v>
      </c>
      <c r="N6" s="268">
        <f>'[3]1'!$P$27</f>
        <v>67.666666666666671</v>
      </c>
      <c r="O6" s="268">
        <f>'[3]1'!$P$28</f>
        <v>7</v>
      </c>
      <c r="P6" s="19"/>
      <c r="Q6" s="20"/>
      <c r="R6" s="20"/>
      <c r="S6" s="20"/>
      <c r="T6" s="21"/>
      <c r="U6" s="21"/>
      <c r="V6" s="21"/>
      <c r="W6" s="21"/>
      <c r="X6" s="21"/>
    </row>
    <row r="7" spans="1:29" ht="14.65" customHeight="1" x14ac:dyDescent="0.2">
      <c r="A7" s="27">
        <v>2</v>
      </c>
      <c r="B7" s="132">
        <f>'[2]2'!$I$5</f>
        <v>75</v>
      </c>
      <c r="C7" s="151">
        <f>'[2]2'!$F$5</f>
        <v>0</v>
      </c>
      <c r="D7" s="133">
        <f>'[3]2'!$P$31</f>
        <v>22.5</v>
      </c>
      <c r="E7" s="267">
        <f>'[3]2'!$P$12</f>
        <v>5.6</v>
      </c>
      <c r="F7" s="265">
        <f>'[3]2'!$P$21</f>
        <v>2.7666666666666662</v>
      </c>
      <c r="G7" s="262">
        <f>'[3]2'!$P$32</f>
        <v>0.10749999999999998</v>
      </c>
      <c r="H7" s="263">
        <f>'[3]2'!$P$10</f>
        <v>8.16</v>
      </c>
      <c r="I7" s="264">
        <f>'[3]2'!$P$30</f>
        <v>8.6883333333333326</v>
      </c>
      <c r="J7" s="263">
        <f>'[3]2'!$P$34</f>
        <v>3.7058333333333331</v>
      </c>
      <c r="K7" s="268">
        <f>'[3]2'!$P$9</f>
        <v>131</v>
      </c>
      <c r="L7" s="268">
        <f>'[3]2'!$P$29</f>
        <v>134.66666666666666</v>
      </c>
      <c r="M7" s="268">
        <f>'[3]2'!$P$7</f>
        <v>119</v>
      </c>
      <c r="N7" s="284">
        <f>'[3]2'!$P$27</f>
        <v>78</v>
      </c>
      <c r="O7" s="284">
        <f>'[3]2'!$P$28</f>
        <v>7.666666666666667</v>
      </c>
      <c r="P7" s="19"/>
      <c r="Q7" s="20"/>
      <c r="R7" s="20"/>
      <c r="S7" s="20"/>
      <c r="T7" s="21"/>
      <c r="U7" s="21"/>
      <c r="V7" s="21"/>
      <c r="W7" s="21"/>
      <c r="X7" s="21"/>
    </row>
    <row r="8" spans="1:29" ht="14.65" customHeight="1" x14ac:dyDescent="0.2">
      <c r="A8" s="27">
        <v>3</v>
      </c>
      <c r="B8" s="132">
        <f>'[2]3'!$I$5</f>
        <v>72</v>
      </c>
      <c r="C8" s="151">
        <f>'[2]3'!$F$5</f>
        <v>0</v>
      </c>
      <c r="D8" s="133">
        <f>'[3]3'!$P$31</f>
        <v>23.166666666666668</v>
      </c>
      <c r="E8" s="267">
        <f>'[3]3'!$P$12</f>
        <v>8.2200000000000006</v>
      </c>
      <c r="F8" s="265">
        <f>'[3]3'!$P$21</f>
        <v>2.1433333333333335</v>
      </c>
      <c r="G8" s="262">
        <f>'[3]3'!$P$32</f>
        <v>9.6166666666666678E-2</v>
      </c>
      <c r="H8" s="263">
        <f>'[3]3'!$P$10</f>
        <v>8.56</v>
      </c>
      <c r="I8" s="264">
        <f>'[3]3'!$P$30</f>
        <v>8.83</v>
      </c>
      <c r="J8" s="263">
        <f>'[3]3'!$P$34</f>
        <v>3.7049999999999996</v>
      </c>
      <c r="K8" s="268">
        <f>'[3]3'!$P$9</f>
        <v>138</v>
      </c>
      <c r="L8" s="268">
        <f>'[3]3'!$P$29</f>
        <v>133.33333333333334</v>
      </c>
      <c r="M8" s="268">
        <f>'[3]3'!$P$7</f>
        <v>127</v>
      </c>
      <c r="N8" s="268">
        <f>'[3]3'!$P$27</f>
        <v>69.666666666666671</v>
      </c>
      <c r="O8" s="268">
        <f>'[3]3'!$P$28</f>
        <v>9</v>
      </c>
      <c r="P8" s="19"/>
      <c r="Q8" s="20"/>
      <c r="R8" s="20"/>
      <c r="S8" s="20"/>
      <c r="T8" s="21"/>
      <c r="U8" s="21"/>
      <c r="V8" s="21"/>
      <c r="W8" s="21"/>
      <c r="X8" s="21"/>
    </row>
    <row r="9" spans="1:29" ht="14.65" customHeight="1" x14ac:dyDescent="0.2">
      <c r="A9" s="27">
        <v>4</v>
      </c>
      <c r="B9" s="132">
        <f>'[2]4'!$I$5</f>
        <v>79</v>
      </c>
      <c r="C9" s="151">
        <f>'[2]4'!$F$5</f>
        <v>0</v>
      </c>
      <c r="D9" s="133">
        <f>'[3]4'!$P$31</f>
        <v>22.5</v>
      </c>
      <c r="E9" s="267">
        <f>'[3]4'!$P$12</f>
        <v>5.94</v>
      </c>
      <c r="F9" s="265">
        <f>'[3]4'!$P$21</f>
        <v>2.44</v>
      </c>
      <c r="G9" s="262">
        <f>'[3]4'!$P$32</f>
        <v>0.10716666666666667</v>
      </c>
      <c r="H9" s="263">
        <f>'[3]4'!$P$10</f>
        <v>8.61</v>
      </c>
      <c r="I9" s="264">
        <f>'[3]4'!$P$30</f>
        <v>8.8216666666666672</v>
      </c>
      <c r="J9" s="263">
        <f>'[3]4'!$P$34</f>
        <v>3.56</v>
      </c>
      <c r="K9" s="268">
        <f>'[3]4'!$P$9</f>
        <v>140</v>
      </c>
      <c r="L9" s="268">
        <f>'[3]4'!$P$29</f>
        <v>129.66666666666666</v>
      </c>
      <c r="M9" s="268">
        <f>'[3]4'!$P$7</f>
        <v>120</v>
      </c>
      <c r="N9" s="268">
        <f>'[3]4'!$P$27</f>
        <v>63.666666666666664</v>
      </c>
      <c r="O9" s="268">
        <f>'[3]4'!$P$28</f>
        <v>8.3333333333333339</v>
      </c>
      <c r="P9" s="19"/>
      <c r="Q9" s="20"/>
      <c r="R9" s="20"/>
      <c r="S9" s="20"/>
      <c r="T9" s="21"/>
      <c r="U9" s="21"/>
      <c r="V9" s="21"/>
      <c r="W9" s="21"/>
      <c r="X9" s="21"/>
    </row>
    <row r="10" spans="1:29" ht="14.65" customHeight="1" x14ac:dyDescent="0.2">
      <c r="A10" s="27">
        <v>5</v>
      </c>
      <c r="B10" s="132">
        <v>91</v>
      </c>
      <c r="C10" s="151">
        <f>'[2]5'!$F$5</f>
        <v>0</v>
      </c>
      <c r="D10" s="133">
        <f>'[3]5'!$P$31</f>
        <v>24.333333333333332</v>
      </c>
      <c r="E10" s="267">
        <f>'[3]5'!$P$12</f>
        <v>6.36</v>
      </c>
      <c r="F10" s="265">
        <f>'[3]5'!$P$21</f>
        <v>2.2533333333333334</v>
      </c>
      <c r="G10" s="262">
        <f>'[3]5'!$P$32</f>
        <v>0.10933333333333334</v>
      </c>
      <c r="H10" s="263">
        <f>'[3]5'!$P$10</f>
        <v>8.4</v>
      </c>
      <c r="I10" s="264">
        <f>'[3]5'!$P$30</f>
        <v>8.8183333333333334</v>
      </c>
      <c r="J10" s="263">
        <f>'[3]5'!$P$34</f>
        <v>3.543333333333333</v>
      </c>
      <c r="K10" s="268">
        <f>'[3]5'!$P$9</f>
        <v>143</v>
      </c>
      <c r="L10" s="268">
        <f>'[3]5'!$P$29</f>
        <v>122</v>
      </c>
      <c r="M10" s="268">
        <f>'[3]5'!$P$7</f>
        <v>100</v>
      </c>
      <c r="N10" s="268">
        <f>'[3]5'!$P$27</f>
        <v>60.333333333333336</v>
      </c>
      <c r="O10" s="268">
        <f>'[3]5'!$P$28</f>
        <v>7</v>
      </c>
      <c r="P10" s="19"/>
      <c r="Q10" s="20"/>
      <c r="R10" s="20"/>
      <c r="S10" s="20"/>
      <c r="T10" s="21"/>
      <c r="U10" s="21"/>
      <c r="V10" s="21"/>
      <c r="W10" s="21"/>
      <c r="X10" s="21"/>
    </row>
    <row r="11" spans="1:29" ht="14.65" customHeight="1" x14ac:dyDescent="0.2">
      <c r="A11" s="27">
        <v>6</v>
      </c>
      <c r="B11" s="132">
        <f>'[2]6'!$I$5</f>
        <v>71</v>
      </c>
      <c r="C11" s="151">
        <f>'[2]6'!$F$5</f>
        <v>0</v>
      </c>
      <c r="D11" s="133">
        <f>'[3]6'!$P$31</f>
        <v>24.5</v>
      </c>
      <c r="E11" s="267">
        <f>'[3]6'!$P$12</f>
        <v>5.54</v>
      </c>
      <c r="F11" s="265">
        <f>'[3]6'!$P$21</f>
        <v>1.8683333333333334</v>
      </c>
      <c r="G11" s="262">
        <f>'[3]6'!$P$32</f>
        <v>0.10183333333333332</v>
      </c>
      <c r="H11" s="263">
        <f>'[3]6'!$P$10</f>
        <v>8.65</v>
      </c>
      <c r="I11" s="264">
        <f>'[3]6'!$P$30</f>
        <v>8.9383333333333326</v>
      </c>
      <c r="J11" s="263">
        <f>'[3]6'!$P$34</f>
        <v>3.7774999999999999</v>
      </c>
      <c r="K11" s="268">
        <f>'[3]6'!$P$9</f>
        <v>152</v>
      </c>
      <c r="L11" s="268">
        <f>'[3]6'!$P$29</f>
        <v>117.33333333333333</v>
      </c>
      <c r="M11" s="268">
        <f>'[3]6'!$P$7</f>
        <v>117</v>
      </c>
      <c r="N11" s="268">
        <f>'[3]6'!$P$27</f>
        <v>64</v>
      </c>
      <c r="O11" s="268">
        <f>'[3]6'!$P$28</f>
        <v>9.6666666666666661</v>
      </c>
      <c r="P11" s="19"/>
      <c r="Q11" s="20"/>
      <c r="R11" s="20"/>
      <c r="S11" s="20"/>
      <c r="T11" s="21"/>
      <c r="U11" s="21"/>
      <c r="V11" s="21"/>
      <c r="W11" s="21"/>
      <c r="X11" s="21"/>
    </row>
    <row r="12" spans="1:29" ht="14.65" customHeight="1" x14ac:dyDescent="0.2">
      <c r="A12" s="27">
        <v>7</v>
      </c>
      <c r="B12" s="132">
        <f>'[2]7'!$I$5</f>
        <v>83</v>
      </c>
      <c r="C12" s="151">
        <f>'[2]7'!$F$5</f>
        <v>0</v>
      </c>
      <c r="D12" s="133">
        <f>'[3]7'!$P$31</f>
        <v>24.833333333333332</v>
      </c>
      <c r="E12" s="267">
        <f>'[3]7'!$P$12</f>
        <v>6.13</v>
      </c>
      <c r="F12" s="265">
        <f>'[3]7'!$P$21</f>
        <v>2.2899999999999996</v>
      </c>
      <c r="G12" s="262">
        <f>'[3]7'!$P$32</f>
        <v>8.6833333333333332E-2</v>
      </c>
      <c r="H12" s="263">
        <f>'[3]7'!$P$10</f>
        <v>8.57</v>
      </c>
      <c r="I12" s="264">
        <f>'[3]7'!$P$30</f>
        <v>8.8416666666666668</v>
      </c>
      <c r="J12" s="263">
        <f>'[3]7'!$P$34</f>
        <v>3.5991666666666666</v>
      </c>
      <c r="K12" s="268">
        <f>'[3]7'!$P$9</f>
        <v>140</v>
      </c>
      <c r="L12" s="268">
        <f>'[3]7'!$P$29</f>
        <v>124.33333333333333</v>
      </c>
      <c r="M12" s="268">
        <f>'[3]7'!$P$7</f>
        <v>108</v>
      </c>
      <c r="N12" s="268">
        <f>'[3]7'!$P$27</f>
        <v>74</v>
      </c>
      <c r="O12" s="268">
        <f>'[3]7'!$P$28</f>
        <v>5.333333333333333</v>
      </c>
      <c r="P12" s="19"/>
      <c r="Q12" s="20"/>
      <c r="R12" s="20"/>
      <c r="S12" s="20"/>
      <c r="T12" s="21"/>
      <c r="U12" s="21"/>
      <c r="V12" s="21"/>
      <c r="W12" s="21"/>
      <c r="X12" s="21"/>
    </row>
    <row r="13" spans="1:29" ht="14.65" customHeight="1" x14ac:dyDescent="0.2">
      <c r="A13" s="27">
        <v>8</v>
      </c>
      <c r="B13" s="132">
        <f>'[2]8'!$I$5</f>
        <v>83</v>
      </c>
      <c r="C13" s="151">
        <f>'[2]8'!$F$5</f>
        <v>0</v>
      </c>
      <c r="D13" s="133">
        <f>'[3]8'!$P$31</f>
        <v>25.5</v>
      </c>
      <c r="E13" s="267">
        <f>'[3]8'!$P$12</f>
        <v>6.72</v>
      </c>
      <c r="F13" s="265">
        <f>'[3]8'!$P$21</f>
        <v>2.5049999999999999</v>
      </c>
      <c r="G13" s="262">
        <f>'[3]8'!$P$32</f>
        <v>9.0499999999999983E-2</v>
      </c>
      <c r="H13" s="263">
        <f>'[3]8'!$P$10</f>
        <v>8.77</v>
      </c>
      <c r="I13" s="264">
        <f>'[3]8'!$P$30</f>
        <v>8.7983333333333338</v>
      </c>
      <c r="J13" s="263">
        <f>'[3]8'!$P$34</f>
        <v>3.6991666666666667</v>
      </c>
      <c r="K13" s="268">
        <f>'[3]8'!$P$9</f>
        <v>129</v>
      </c>
      <c r="L13" s="268">
        <f>'[3]8'!$P$29</f>
        <v>141</v>
      </c>
      <c r="M13" s="268">
        <f>'[3]8'!$P$7</f>
        <v>100</v>
      </c>
      <c r="N13" s="268">
        <f>'[3]8'!$P$27</f>
        <v>81.333333333333329</v>
      </c>
      <c r="O13" s="268">
        <f>'[3]8'!$P$28</f>
        <v>6.666666666666667</v>
      </c>
      <c r="P13" s="19"/>
      <c r="Q13" s="20"/>
      <c r="R13" s="20"/>
      <c r="S13" s="20"/>
      <c r="T13" s="21"/>
      <c r="U13" s="21"/>
      <c r="V13" s="21"/>
      <c r="W13" s="21"/>
      <c r="X13" s="21"/>
    </row>
    <row r="14" spans="1:29" ht="14.65" customHeight="1" x14ac:dyDescent="0.2">
      <c r="A14" s="27">
        <v>9</v>
      </c>
      <c r="B14" s="132">
        <f>'[2]9'!$I$5</f>
        <v>79</v>
      </c>
      <c r="C14" s="151">
        <f>'[2]9'!$F$5</f>
        <v>0</v>
      </c>
      <c r="D14" s="133">
        <f>'[3]9'!$P$31</f>
        <v>24.833333333333332</v>
      </c>
      <c r="E14" s="267">
        <f>'[3]9'!$P$12</f>
        <v>8.0399999999999991</v>
      </c>
      <c r="F14" s="265">
        <f>'[3]9'!$P$21</f>
        <v>2.5066666666666664</v>
      </c>
      <c r="G14" s="262">
        <f>'[3]9'!$P$32</f>
        <v>0.14250000000000002</v>
      </c>
      <c r="H14" s="263">
        <f>'[3]9'!$P$10</f>
        <v>8.65</v>
      </c>
      <c r="I14" s="264">
        <f>'[3]9'!$P$30</f>
        <v>8.5283333333333342</v>
      </c>
      <c r="J14" s="263">
        <f>'[3]9'!$P$34</f>
        <v>3.3483333333333327</v>
      </c>
      <c r="K14" s="268">
        <f>'[3]9'!$P$9</f>
        <v>126</v>
      </c>
      <c r="L14" s="268">
        <f>'[3]9'!$P$29</f>
        <v>139</v>
      </c>
      <c r="M14" s="268">
        <f>'[3]9'!$P$7</f>
        <v>98</v>
      </c>
      <c r="N14" s="268">
        <f>'[3]9'!$P$27</f>
        <v>59.166666666666664</v>
      </c>
      <c r="O14" s="268">
        <f>'[3]9'!$P$28</f>
        <v>11.666666666666666</v>
      </c>
      <c r="P14" s="19"/>
      <c r="Q14" s="20"/>
      <c r="R14" s="20"/>
      <c r="S14" s="20"/>
      <c r="T14" s="21"/>
      <c r="U14" s="21"/>
      <c r="V14" s="21"/>
      <c r="W14" s="21"/>
      <c r="X14" s="21"/>
    </row>
    <row r="15" spans="1:29" ht="14.65" customHeight="1" x14ac:dyDescent="0.2">
      <c r="A15" s="27">
        <v>10</v>
      </c>
      <c r="B15" s="132">
        <f>'[2]10'!$I$5</f>
        <v>63</v>
      </c>
      <c r="C15" s="151">
        <f>'[2]10'!$F$5</f>
        <v>0</v>
      </c>
      <c r="D15" s="133">
        <f>'[3]10'!$P$31</f>
        <v>25.333333333333332</v>
      </c>
      <c r="E15" s="267">
        <f>'[3]10'!$P$12</f>
        <v>10.4</v>
      </c>
      <c r="F15" s="265">
        <f>'[3]10'!$P$21</f>
        <v>2.7349999999999999</v>
      </c>
      <c r="G15" s="262">
        <f>'[3]10'!$P$32</f>
        <v>0.12283333333333334</v>
      </c>
      <c r="H15" s="263">
        <f>'[3]10'!$P$10</f>
        <v>8.64</v>
      </c>
      <c r="I15" s="264">
        <f>'[3]10'!$P$30</f>
        <v>8.7833333333333314</v>
      </c>
      <c r="J15" s="263">
        <f>'[3]10'!$P$34</f>
        <v>3.3783333333333334</v>
      </c>
      <c r="K15" s="268">
        <f>'[3]10'!$P$9</f>
        <v>124</v>
      </c>
      <c r="L15" s="268">
        <f>'[3]10'!$P$29</f>
        <v>135.66666666666666</v>
      </c>
      <c r="M15" s="268">
        <f>'[3]10'!$P$7</f>
        <v>99</v>
      </c>
      <c r="N15" s="268">
        <f>'[3]10'!$P$27</f>
        <v>79.666666666666671</v>
      </c>
      <c r="O15" s="268">
        <f>'[3]10'!$P$28</f>
        <v>5.333333333333333</v>
      </c>
      <c r="P15" s="19"/>
      <c r="Q15" s="20"/>
      <c r="R15" s="20"/>
      <c r="S15" s="20"/>
      <c r="T15" s="21"/>
      <c r="U15" s="21"/>
      <c r="V15" s="21"/>
      <c r="W15" s="21"/>
      <c r="X15" s="21"/>
    </row>
    <row r="16" spans="1:29" ht="14.65" customHeight="1" x14ac:dyDescent="0.2">
      <c r="A16" s="27">
        <v>11</v>
      </c>
      <c r="B16" s="132">
        <f>'[2]11'!$I$5</f>
        <v>90</v>
      </c>
      <c r="C16" s="151">
        <f>'[2]11'!$F$5</f>
        <v>0</v>
      </c>
      <c r="D16" s="133">
        <f>'[3]11'!$P$31</f>
        <v>24.666666666666668</v>
      </c>
      <c r="E16" s="267">
        <f>'[3]11'!$P$12</f>
        <v>9.81</v>
      </c>
      <c r="F16" s="265">
        <f>'[3]11'!$P$21</f>
        <v>2.7733333333333334</v>
      </c>
      <c r="G16" s="262">
        <f>'[3]11'!$P$32</f>
        <v>0.11049999999999999</v>
      </c>
      <c r="H16" s="263">
        <f>'[3]11'!$P$10</f>
        <v>8.67</v>
      </c>
      <c r="I16" s="264">
        <f>'[3]11'!$P$30</f>
        <v>8.7133333333333329</v>
      </c>
      <c r="J16" s="263">
        <f>'[3]11'!$P$34</f>
        <v>3.1858333333333335</v>
      </c>
      <c r="K16" s="268">
        <f>'[3]11'!$P$9</f>
        <v>130</v>
      </c>
      <c r="L16" s="268">
        <f>'[3]11'!$P$29</f>
        <v>142</v>
      </c>
      <c r="M16" s="268">
        <f>'[3]11'!$P$7</f>
        <v>108</v>
      </c>
      <c r="N16" s="268">
        <f>'[3]11'!$P$27</f>
        <v>82.333333333333329</v>
      </c>
      <c r="O16" s="268">
        <f>'[3]11'!$P$28</f>
        <v>3</v>
      </c>
      <c r="P16" s="19"/>
      <c r="Q16" s="20"/>
      <c r="R16" s="20"/>
      <c r="S16" s="20"/>
      <c r="T16" s="21"/>
      <c r="U16" s="21"/>
      <c r="V16" s="21"/>
      <c r="W16" s="21"/>
      <c r="X16" s="21"/>
    </row>
    <row r="17" spans="1:24" ht="14.65" customHeight="1" x14ac:dyDescent="0.2">
      <c r="A17" s="27">
        <v>12</v>
      </c>
      <c r="B17" s="132">
        <f>'[2]12'!$I$5</f>
        <v>72</v>
      </c>
      <c r="C17" s="151">
        <f>'[2]12'!$F$5</f>
        <v>0</v>
      </c>
      <c r="D17" s="133">
        <f>'[3]12'!$P$31</f>
        <v>24</v>
      </c>
      <c r="E17" s="267">
        <f>'[3]12'!$P$12</f>
        <v>6.3</v>
      </c>
      <c r="F17" s="265">
        <f>'[3]12'!$P$21</f>
        <v>3.2566666666666673</v>
      </c>
      <c r="G17" s="262">
        <f>'[3]12'!$P$32</f>
        <v>0.10699999999999998</v>
      </c>
      <c r="H17" s="263">
        <f>'[3]12'!$P$10</f>
        <v>8.4499999999999993</v>
      </c>
      <c r="I17" s="264">
        <f>'[3]12'!$P$30</f>
        <v>8.7033333333333331</v>
      </c>
      <c r="J17" s="263">
        <f>'[3]12'!$P$34</f>
        <v>3.2675000000000005</v>
      </c>
      <c r="K17" s="268">
        <f>'[3]12'!$P$9</f>
        <v>140</v>
      </c>
      <c r="L17" s="268">
        <f>'[3]12'!$P$29</f>
        <v>132.33333333333334</v>
      </c>
      <c r="M17" s="268">
        <f>'[3]12'!$P$7</f>
        <v>103</v>
      </c>
      <c r="N17" s="268">
        <f>'[3]12'!$P$27</f>
        <v>77</v>
      </c>
      <c r="O17" s="268">
        <f>'[3]12'!$P$28</f>
        <v>4.666666666666667</v>
      </c>
      <c r="P17" s="19"/>
      <c r="Q17" s="20"/>
      <c r="R17" s="20"/>
      <c r="S17" s="20"/>
      <c r="T17" s="21"/>
      <c r="U17" s="21"/>
      <c r="V17" s="21"/>
      <c r="W17" s="21"/>
      <c r="X17" s="21"/>
    </row>
    <row r="18" spans="1:24" ht="14.65" customHeight="1" x14ac:dyDescent="0.2">
      <c r="A18" s="27">
        <v>13</v>
      </c>
      <c r="B18" s="132">
        <f>'[2]13'!$I$5</f>
        <v>78</v>
      </c>
      <c r="C18" s="151">
        <f>'[2]13'!$F$5</f>
        <v>0</v>
      </c>
      <c r="D18" s="133">
        <f>'[3]13'!$P$31</f>
        <v>23.833333333333332</v>
      </c>
      <c r="E18" s="267">
        <f>'[3]13'!$P$12</f>
        <v>7.07</v>
      </c>
      <c r="F18" s="265">
        <f>'[3]13'!$P$21</f>
        <v>3.061666666666667</v>
      </c>
      <c r="G18" s="262">
        <f>'[3]13'!$P$32</f>
        <v>0.12133333333333333</v>
      </c>
      <c r="H18" s="263">
        <f>'[3]13'!$P$10</f>
        <v>8.44</v>
      </c>
      <c r="I18" s="264">
        <f>'[3]13'!$P$30</f>
        <v>8.7866666666666671</v>
      </c>
      <c r="J18" s="263">
        <f>'[3]13'!$P$34</f>
        <v>3.3808333333333329</v>
      </c>
      <c r="K18" s="268">
        <f>'[3]13'!$P$9</f>
        <v>147</v>
      </c>
      <c r="L18" s="268">
        <f>'[3]13'!$P$29</f>
        <v>130</v>
      </c>
      <c r="M18" s="268">
        <f>'[3]13'!$P$7</f>
        <v>108</v>
      </c>
      <c r="N18" s="268">
        <f>'[3]13'!$P$27</f>
        <v>77.666666666666671</v>
      </c>
      <c r="O18" s="268">
        <f>'[3]13'!$P$28</f>
        <v>4.666666666666667</v>
      </c>
      <c r="P18" s="19"/>
      <c r="Q18" s="20"/>
      <c r="R18" s="20"/>
      <c r="S18" s="20"/>
      <c r="T18" s="21"/>
      <c r="U18" s="21"/>
      <c r="V18" s="21"/>
      <c r="W18" s="21"/>
      <c r="X18" s="21"/>
    </row>
    <row r="19" spans="1:24" ht="14.65" customHeight="1" x14ac:dyDescent="0.2">
      <c r="A19" s="27">
        <v>14</v>
      </c>
      <c r="B19" s="132">
        <f>'[2]14'!$I$5</f>
        <v>75</v>
      </c>
      <c r="C19" s="151">
        <f>'[2]14'!$F$5</f>
        <v>0</v>
      </c>
      <c r="D19" s="133">
        <f>'[3]14'!$P$31</f>
        <v>23.5</v>
      </c>
      <c r="E19" s="267">
        <f>'[3]14'!$P$12</f>
        <v>7.8</v>
      </c>
      <c r="F19" s="265">
        <f>'[3]14'!$P$21</f>
        <v>2.5916666666666663</v>
      </c>
      <c r="G19" s="262">
        <f>'[3]14'!$P$32</f>
        <v>0.11966666666666666</v>
      </c>
      <c r="H19" s="263">
        <f>'[3]14'!$P$10</f>
        <v>8.5299999999999994</v>
      </c>
      <c r="I19" s="264">
        <f>'[3]14'!$P$30</f>
        <v>8.875</v>
      </c>
      <c r="J19" s="263">
        <f>'[3]14'!$P$34</f>
        <v>3.5550000000000002</v>
      </c>
      <c r="K19" s="268">
        <f>'[3]14'!$P$9</f>
        <v>128</v>
      </c>
      <c r="L19" s="268">
        <f>'[3]14'!$P$29</f>
        <v>131.66666666666666</v>
      </c>
      <c r="M19" s="268">
        <f>'[3]14'!$P$7</f>
        <v>103</v>
      </c>
      <c r="N19" s="268">
        <f>'[3]14'!$P$27</f>
        <v>71</v>
      </c>
      <c r="O19" s="268">
        <f>'[3]14'!$P$28</f>
        <v>8.3333333333333339</v>
      </c>
      <c r="P19" s="19"/>
      <c r="Q19" s="20"/>
      <c r="R19" s="20"/>
      <c r="S19" s="20"/>
      <c r="T19" s="21"/>
      <c r="U19" s="21"/>
      <c r="V19" s="21"/>
      <c r="W19" s="21"/>
      <c r="X19" s="21"/>
    </row>
    <row r="20" spans="1:24" ht="14.65" customHeight="1" x14ac:dyDescent="0.2">
      <c r="A20" s="27">
        <v>15</v>
      </c>
      <c r="B20" s="132">
        <f>'[2]15'!$I$5</f>
        <v>81</v>
      </c>
      <c r="C20" s="151">
        <f>'[2]15'!$F$5</f>
        <v>0</v>
      </c>
      <c r="D20" s="133">
        <f>'[3]15'!$P$31</f>
        <v>24.166666666666668</v>
      </c>
      <c r="E20" s="267">
        <f>'[3]15'!$P$12</f>
        <v>7.85</v>
      </c>
      <c r="F20" s="265">
        <f>'[3]15'!$P$21</f>
        <v>2.4416666666666669</v>
      </c>
      <c r="G20" s="262">
        <f>'[3]15'!$P$32</f>
        <v>0.14483333333333334</v>
      </c>
      <c r="H20" s="263">
        <f>'[3]15'!$P$10</f>
        <v>8.5500000000000007</v>
      </c>
      <c r="I20" s="264">
        <f>'[3]15'!$P$30</f>
        <v>8.6016666666666666</v>
      </c>
      <c r="J20" s="263">
        <f>'[3]15'!$P$34</f>
        <v>3.2449999999999997</v>
      </c>
      <c r="K20" s="268">
        <f>'[3]15'!$P$9</f>
        <v>140</v>
      </c>
      <c r="L20" s="268">
        <f>'[3]15'!$P$29</f>
        <v>139</v>
      </c>
      <c r="M20" s="268">
        <f>'[3]15'!$P$7</f>
        <v>100</v>
      </c>
      <c r="N20" s="268">
        <f>'[3]15'!$P$27</f>
        <v>79.333333333333329</v>
      </c>
      <c r="O20" s="268">
        <f>'[3]15'!$P$28</f>
        <v>3.6666666666666665</v>
      </c>
      <c r="P20" s="28"/>
      <c r="Q20" s="29"/>
      <c r="R20" s="29"/>
      <c r="S20" s="29"/>
    </row>
    <row r="21" spans="1:24" ht="14.65" customHeight="1" x14ac:dyDescent="0.2">
      <c r="A21" s="27">
        <v>16</v>
      </c>
      <c r="B21" s="132">
        <f>'[2]16'!$I$5</f>
        <v>76</v>
      </c>
      <c r="C21" s="151">
        <f>'[2]16'!$F$5</f>
        <v>0</v>
      </c>
      <c r="D21" s="133">
        <f>'[3]16'!$P$31</f>
        <v>24.5</v>
      </c>
      <c r="E21" s="267">
        <f>'[3]16'!$P$12</f>
        <v>7.06</v>
      </c>
      <c r="F21" s="265">
        <f>'[3]16'!$P$21</f>
        <v>2.2116666666666664</v>
      </c>
      <c r="G21" s="262">
        <f>'[3]16'!$P$32</f>
        <v>9.7833333333333328E-2</v>
      </c>
      <c r="H21" s="263">
        <f>'[3]16'!$P$10</f>
        <v>8.5299999999999994</v>
      </c>
      <c r="I21" s="264">
        <f>'[3]16'!$P$30</f>
        <v>9.0649999999999995</v>
      </c>
      <c r="J21" s="263">
        <f>'[3]16'!$P$34</f>
        <v>3.6433333333333331</v>
      </c>
      <c r="K21" s="268">
        <f>'[3]16'!$P$9</f>
        <v>126</v>
      </c>
      <c r="L21" s="268">
        <f>'[3]16'!$P$29</f>
        <v>134</v>
      </c>
      <c r="M21" s="268">
        <f>'[3]16'!$P$7</f>
        <v>102</v>
      </c>
      <c r="N21" s="268">
        <f>'[3]16'!$P$27</f>
        <v>60</v>
      </c>
      <c r="O21" s="268">
        <f>'[3]16'!$P$28</f>
        <v>7.333333333333333</v>
      </c>
      <c r="P21" s="28"/>
      <c r="Q21" s="30" t="s">
        <v>36</v>
      </c>
      <c r="R21" s="30" t="s">
        <v>36</v>
      </c>
      <c r="S21" s="29"/>
    </row>
    <row r="22" spans="1:24" ht="14.45" customHeight="1" x14ac:dyDescent="0.2">
      <c r="A22" s="27">
        <v>17</v>
      </c>
      <c r="B22" s="132">
        <f>'[2]17'!$I$5</f>
        <v>75</v>
      </c>
      <c r="C22" s="151">
        <f>'[2]17'!$F$5</f>
        <v>0</v>
      </c>
      <c r="D22" s="133">
        <f>'[3]17'!$P$31</f>
        <v>24.166666666666668</v>
      </c>
      <c r="E22" s="267">
        <f>'[3]17'!$P$12</f>
        <v>7.51</v>
      </c>
      <c r="F22" s="265">
        <f>'[3]17'!$P$21</f>
        <v>2.4633333333333329</v>
      </c>
      <c r="G22" s="262">
        <f>'[3]17'!$P$32</f>
        <v>8.7333333333333332E-2</v>
      </c>
      <c r="H22" s="263">
        <f>'[3]17'!$P$10</f>
        <v>8.56</v>
      </c>
      <c r="I22" s="264">
        <f>'[3]17'!$P$30</f>
        <v>9.0350000000000019</v>
      </c>
      <c r="J22" s="263">
        <f>'[3]17'!$P$34</f>
        <v>3.7341666666666664</v>
      </c>
      <c r="K22" s="268">
        <f>'[3]17'!$P$9</f>
        <v>135</v>
      </c>
      <c r="L22" s="268">
        <f>'[3]17'!$P$29</f>
        <v>120</v>
      </c>
      <c r="M22" s="268">
        <f>'[3]17'!$P$7</f>
        <v>110</v>
      </c>
      <c r="N22" s="268">
        <f>'[3]17'!$P$27</f>
        <v>64</v>
      </c>
      <c r="O22" s="268">
        <f>'[3]17'!$P$28</f>
        <v>6</v>
      </c>
      <c r="P22" s="28"/>
      <c r="Q22" s="29"/>
      <c r="R22" s="29"/>
      <c r="S22" s="29"/>
    </row>
    <row r="23" spans="1:24" ht="14.65" customHeight="1" x14ac:dyDescent="0.2">
      <c r="A23" s="27">
        <v>18</v>
      </c>
      <c r="B23" s="132">
        <f>'[2]18'!$I$5</f>
        <v>81</v>
      </c>
      <c r="C23" s="151">
        <f>'[2]18'!$F$5</f>
        <v>0</v>
      </c>
      <c r="D23" s="133">
        <f>'[3]18'!$P$31</f>
        <v>23.833333333333332</v>
      </c>
      <c r="E23" s="267">
        <f>'[3]18'!$P$12</f>
        <v>11.8</v>
      </c>
      <c r="F23" s="265">
        <f>'[3]18'!$P$21</f>
        <v>2.6116666666666668</v>
      </c>
      <c r="G23" s="262">
        <f>'[3]18'!$P$32</f>
        <v>0.10414285714285713</v>
      </c>
      <c r="H23" s="263">
        <f>'[3]18'!$P$10</f>
        <v>8.5299999999999994</v>
      </c>
      <c r="I23" s="264">
        <f>'[3]18'!$P$30</f>
        <v>8.94</v>
      </c>
      <c r="J23" s="263">
        <f>'[3]18'!$P$34</f>
        <v>3.8091666666666666</v>
      </c>
      <c r="K23" s="268">
        <f>'[3]18'!$P$9</f>
        <v>138</v>
      </c>
      <c r="L23" s="268">
        <f>'[3]18'!$P$29</f>
        <v>144.33333333333334</v>
      </c>
      <c r="M23" s="268">
        <f>'[3]18'!$P$7</f>
        <v>113</v>
      </c>
      <c r="N23" s="268">
        <f>'[3]18'!$P$27</f>
        <v>77.333333333333329</v>
      </c>
      <c r="O23" s="268">
        <f>'[3]18'!$P$28</f>
        <v>7</v>
      </c>
      <c r="P23" s="28"/>
      <c r="Q23" s="29"/>
      <c r="R23" s="29"/>
      <c r="S23" s="29"/>
    </row>
    <row r="24" spans="1:24" ht="14.65" customHeight="1" x14ac:dyDescent="0.2">
      <c r="A24" s="27">
        <v>19</v>
      </c>
      <c r="B24" s="132">
        <f>'[2]19'!$I$5</f>
        <v>67</v>
      </c>
      <c r="C24" s="151">
        <f>'[2]19'!$F$5</f>
        <v>2</v>
      </c>
      <c r="D24" s="133">
        <f>'[3]19'!$P$31</f>
        <v>24.166666666666668</v>
      </c>
      <c r="E24" s="267">
        <f>'[3]19'!$P$12</f>
        <v>16.2</v>
      </c>
      <c r="F24" s="265">
        <f>'[3]19'!$P$21</f>
        <v>2.63</v>
      </c>
      <c r="G24" s="262">
        <f>'[3]19'!$P$32</f>
        <v>9.1000000000000011E-2</v>
      </c>
      <c r="H24" s="263">
        <f>'[3]19'!$P$10</f>
        <v>8.32</v>
      </c>
      <c r="I24" s="264">
        <f>'[3]19'!$P$30</f>
        <v>8.9916666666666671</v>
      </c>
      <c r="J24" s="263">
        <f>'[3]19'!$P$34</f>
        <v>3.6691666666666669</v>
      </c>
      <c r="K24" s="268">
        <f>'[3]19'!$P$9</f>
        <v>135</v>
      </c>
      <c r="L24" s="268">
        <f>'[3]19'!$P$29</f>
        <v>132.33333333333334</v>
      </c>
      <c r="M24" s="268">
        <f>'[3]19'!$P$7</f>
        <v>116</v>
      </c>
      <c r="N24" s="268">
        <f>'[3]19'!$P$27</f>
        <v>73</v>
      </c>
      <c r="O24" s="268">
        <f>'[3]19'!$P$28</f>
        <v>5</v>
      </c>
      <c r="P24" s="28"/>
      <c r="Q24" s="29"/>
      <c r="R24" s="29"/>
      <c r="S24" s="29"/>
    </row>
    <row r="25" spans="1:24" ht="14.65" customHeight="1" x14ac:dyDescent="0.2">
      <c r="A25" s="27">
        <v>20</v>
      </c>
      <c r="B25" s="132">
        <f>'[2]20'!$I$5</f>
        <v>81</v>
      </c>
      <c r="C25" s="151">
        <f>'[2]20'!$F$5</f>
        <v>0</v>
      </c>
      <c r="D25" s="133">
        <f>'[3]20'!$P$31</f>
        <v>25.5</v>
      </c>
      <c r="E25" s="267">
        <f>'[3]20'!$P$12</f>
        <v>20.2</v>
      </c>
      <c r="F25" s="265">
        <f>'[3]20'!$P$21</f>
        <v>2.4016666666666668</v>
      </c>
      <c r="G25" s="262">
        <f>'[3]20'!$P$32</f>
        <v>0.10583333333333333</v>
      </c>
      <c r="H25" s="263">
        <f>'[3]20'!$P$10</f>
        <v>8.41</v>
      </c>
      <c r="I25" s="264">
        <f>'[3]20'!$P$30</f>
        <v>9.0466666666666669</v>
      </c>
      <c r="J25" s="263">
        <f>'[3]20'!$P$34</f>
        <v>3.5966666666666671</v>
      </c>
      <c r="K25" s="268">
        <f>'[3]20'!$P$9</f>
        <v>130</v>
      </c>
      <c r="L25" s="268">
        <f>'[3]20'!$P$29</f>
        <v>114</v>
      </c>
      <c r="M25" s="268">
        <f>'[3]20'!$P$7</f>
        <v>108</v>
      </c>
      <c r="N25" s="268">
        <f>'[3]20'!$P$27</f>
        <v>62.666666666666664</v>
      </c>
      <c r="O25" s="268">
        <f>'[3]20'!$P$28</f>
        <v>7</v>
      </c>
      <c r="P25" s="28"/>
      <c r="Q25" s="29"/>
      <c r="R25" s="29"/>
      <c r="S25" s="29"/>
    </row>
    <row r="26" spans="1:24" ht="14.65" customHeight="1" x14ac:dyDescent="0.2">
      <c r="A26" s="27">
        <v>21</v>
      </c>
      <c r="B26" s="132">
        <f>'[2]21'!$I$5</f>
        <v>78</v>
      </c>
      <c r="C26" s="151">
        <f>'[2]21'!$F$5</f>
        <v>0</v>
      </c>
      <c r="D26" s="133">
        <f>'[3]21'!$P$31</f>
        <v>24.166666666666668</v>
      </c>
      <c r="E26" s="267">
        <f>'[3]20'!$P$12</f>
        <v>20.2</v>
      </c>
      <c r="F26" s="265">
        <f>'[3]21'!$P$21</f>
        <v>2.4433333333333334</v>
      </c>
      <c r="G26" s="262">
        <f>'[3]21'!$P$32</f>
        <v>0.10716666666666665</v>
      </c>
      <c r="H26" s="263">
        <f>'[3]21'!$P$10</f>
        <v>8.15</v>
      </c>
      <c r="I26" s="264">
        <f>'[3]21'!$P$30</f>
        <v>8.89</v>
      </c>
      <c r="J26" s="263">
        <f>'[3]21'!$P$34</f>
        <v>3.4608333333333339</v>
      </c>
      <c r="K26" s="268">
        <f>'[3]21'!$P$9</f>
        <v>136</v>
      </c>
      <c r="L26" s="268">
        <f>'[3]21'!$P$29</f>
        <v>130.66666666666666</v>
      </c>
      <c r="M26" s="268">
        <f>'[3]21'!$P$7</f>
        <v>111</v>
      </c>
      <c r="N26" s="268">
        <f>'[3]21'!$P$27</f>
        <v>71.666666666666671</v>
      </c>
      <c r="O26" s="268">
        <f>'[3]21'!$P$28</f>
        <v>8.6666666666666661</v>
      </c>
      <c r="P26" s="28"/>
      <c r="Q26" s="29"/>
      <c r="R26" s="29"/>
      <c r="S26" s="29"/>
    </row>
    <row r="27" spans="1:24" ht="14.65" customHeight="1" x14ac:dyDescent="0.2">
      <c r="A27" s="27">
        <v>22</v>
      </c>
      <c r="B27" s="132">
        <f>'[2]22'!$I$5</f>
        <v>79</v>
      </c>
      <c r="C27" s="151">
        <f>'[2]22'!$F$5</f>
        <v>0.2</v>
      </c>
      <c r="D27" s="133">
        <f>'[3]22'!$P$31</f>
        <v>23.666666666666668</v>
      </c>
      <c r="E27" s="267">
        <f>'[3]22'!$P$12</f>
        <v>5.81</v>
      </c>
      <c r="F27" s="265">
        <f>'[3]22'!$P$21</f>
        <v>2.5183333333333331</v>
      </c>
      <c r="G27" s="262">
        <f>'[3]22'!$P$32</f>
        <v>8.3666666666666667E-2</v>
      </c>
      <c r="H27" s="263">
        <f>'[3]22'!$P$10</f>
        <v>8.15</v>
      </c>
      <c r="I27" s="264">
        <f>'[3]22'!$P$30</f>
        <v>8.8849999999999998</v>
      </c>
      <c r="J27" s="263">
        <f>'[3]22'!$P$34</f>
        <v>3.4458333333333329</v>
      </c>
      <c r="K27" s="268">
        <f>'[3]22'!$P$9</f>
        <v>140</v>
      </c>
      <c r="L27" s="268">
        <f>'[3]22'!$P$29</f>
        <v>122</v>
      </c>
      <c r="M27" s="268">
        <f>'[3]22'!$P$7</f>
        <v>120</v>
      </c>
      <c r="N27" s="268">
        <f>'[3]22'!$P$27</f>
        <v>70.333333333333329</v>
      </c>
      <c r="O27" s="268">
        <f>'[3]22'!$P$28</f>
        <v>7.666666666666667</v>
      </c>
      <c r="P27" s="28"/>
      <c r="Q27" s="29"/>
      <c r="R27" s="29"/>
      <c r="S27" s="29"/>
    </row>
    <row r="28" spans="1:24" ht="14.65" customHeight="1" x14ac:dyDescent="0.2">
      <c r="A28" s="27">
        <v>23</v>
      </c>
      <c r="B28" s="132">
        <f>'[2]23'!$I$5</f>
        <v>72</v>
      </c>
      <c r="C28" s="151">
        <f>'[2]23'!$F$5</f>
        <v>0</v>
      </c>
      <c r="D28" s="133">
        <f>'[3]23'!$P$31</f>
        <v>24</v>
      </c>
      <c r="E28" s="267">
        <f>'[3]23'!$P$12</f>
        <v>7.02</v>
      </c>
      <c r="F28" s="265">
        <f>'[3]23'!$P$21</f>
        <v>2.3566666666666665</v>
      </c>
      <c r="G28" s="262">
        <f>'[3]23'!$P$32</f>
        <v>7.7833333333333338E-2</v>
      </c>
      <c r="H28" s="263">
        <f>'[3]23'!$P$10</f>
        <v>8.32</v>
      </c>
      <c r="I28" s="264">
        <f>'[3]23'!$P$30</f>
        <v>9.0183333333333326</v>
      </c>
      <c r="J28" s="263">
        <f>'[3]23'!$P$34</f>
        <v>3.3375000000000004</v>
      </c>
      <c r="K28" s="268">
        <f>'[3]23'!$P$9</f>
        <v>149</v>
      </c>
      <c r="L28" s="268">
        <f>'[3]23'!$P$29</f>
        <v>112.66666666666667</v>
      </c>
      <c r="M28" s="268">
        <f>'[3]23'!$P$7</f>
        <v>110</v>
      </c>
      <c r="N28" s="268">
        <f>'[3]23'!$P$27</f>
        <v>60.333333333333336</v>
      </c>
      <c r="O28" s="268">
        <f>'[3]23'!$P$28</f>
        <v>3.3333333333333335</v>
      </c>
      <c r="P28" s="28"/>
      <c r="Q28" s="29"/>
      <c r="R28" s="29"/>
      <c r="S28" s="29"/>
    </row>
    <row r="29" spans="1:24" ht="14.65" customHeight="1" x14ac:dyDescent="0.2">
      <c r="A29" s="27">
        <v>24</v>
      </c>
      <c r="B29" s="132">
        <f>'[2]24'!$I$5</f>
        <v>78</v>
      </c>
      <c r="C29" s="151">
        <f>'[2]24'!$F$5</f>
        <v>0</v>
      </c>
      <c r="D29" s="133">
        <f>'[3]24'!$P$31</f>
        <v>25.666666666666668</v>
      </c>
      <c r="E29" s="267">
        <f>'[3]24'!$P$12</f>
        <v>10.199999999999999</v>
      </c>
      <c r="F29" s="265">
        <f>'[3]24'!$P$21</f>
        <v>2.6350000000000002</v>
      </c>
      <c r="G29" s="262">
        <f>'[3]24'!$P$32</f>
        <v>0.10049999999999999</v>
      </c>
      <c r="H29" s="263">
        <f>'[3]24'!$P$10</f>
        <v>8.32</v>
      </c>
      <c r="I29" s="264">
        <f>'[3]24'!$P$30</f>
        <v>9.0500000000000007</v>
      </c>
      <c r="J29" s="263">
        <f>'[3]24'!$P$34</f>
        <v>3.1308333333333338</v>
      </c>
      <c r="K29" s="268">
        <f>'[3]24'!$P$9</f>
        <v>130</v>
      </c>
      <c r="L29" s="268">
        <f>'[3]24'!$P$29</f>
        <v>111.66666666666667</v>
      </c>
      <c r="M29" s="268">
        <f>'[3]24'!$P$7</f>
        <v>100</v>
      </c>
      <c r="N29" s="268">
        <f>'[3]24'!$P$27</f>
        <v>56.666666666666664</v>
      </c>
      <c r="O29" s="268">
        <f>'[3]24'!$P$28</f>
        <v>5.666666666666667</v>
      </c>
      <c r="P29" s="28"/>
      <c r="Q29" s="29"/>
      <c r="R29" s="29"/>
      <c r="S29" s="29"/>
    </row>
    <row r="30" spans="1:24" ht="14.65" customHeight="1" x14ac:dyDescent="0.2">
      <c r="A30" s="27">
        <v>25</v>
      </c>
      <c r="B30" s="132">
        <f>'[2]25'!$I$5</f>
        <v>73</v>
      </c>
      <c r="C30" s="151">
        <f>'[2]25'!$F$5</f>
        <v>0</v>
      </c>
      <c r="D30" s="133">
        <f>'[3]25'!$P$31</f>
        <v>25</v>
      </c>
      <c r="E30" s="267">
        <f>'[3]25'!$P$12</f>
        <v>8.48</v>
      </c>
      <c r="F30" s="265">
        <f>'[3]25'!$P$21</f>
        <v>2.4749999999999996</v>
      </c>
      <c r="G30" s="262">
        <f>'[3]25'!$P$32</f>
        <v>8.533333333333333E-2</v>
      </c>
      <c r="H30" s="263">
        <f>'[3]25'!$P$10</f>
        <v>8.5500000000000007</v>
      </c>
      <c r="I30" s="264">
        <f>'[3]25'!$P$30</f>
        <v>8.8349999999999991</v>
      </c>
      <c r="J30" s="263">
        <f>'[3]25'!$P$34</f>
        <v>2.8116666666666661</v>
      </c>
      <c r="K30" s="268">
        <f>'[3]25'!$P$9</f>
        <v>132</v>
      </c>
      <c r="L30" s="268">
        <f>'[3]25'!$P$29</f>
        <v>127.33333333333333</v>
      </c>
      <c r="M30" s="268">
        <f>'[3]25'!$P$7</f>
        <v>100</v>
      </c>
      <c r="N30" s="268">
        <f>'[3]25'!$P$27</f>
        <v>69.333333333333329</v>
      </c>
      <c r="O30" s="268">
        <f>'[3]25'!$P$28</f>
        <v>8.3333333333333339</v>
      </c>
      <c r="P30" s="28"/>
      <c r="Q30" s="29"/>
      <c r="R30" s="29"/>
      <c r="S30" s="29"/>
    </row>
    <row r="31" spans="1:24" ht="14.65" customHeight="1" x14ac:dyDescent="0.2">
      <c r="A31" s="27">
        <v>26</v>
      </c>
      <c r="B31" s="132">
        <f>'[2]26'!$I$5</f>
        <v>75</v>
      </c>
      <c r="C31" s="151">
        <f>'[2]26'!$F$5</f>
        <v>0</v>
      </c>
      <c r="D31" s="133">
        <f>'[3]26'!$P$31</f>
        <v>25</v>
      </c>
      <c r="E31" s="267">
        <f>'[3]26'!$P$12</f>
        <v>8.44</v>
      </c>
      <c r="F31" s="265">
        <f>'[3]26'!$P$21</f>
        <v>2.311666666666667</v>
      </c>
      <c r="G31" s="262">
        <f>'[3]26'!$P$32</f>
        <v>0.10033333333333333</v>
      </c>
      <c r="H31" s="263">
        <f>'[3]26'!$P$10</f>
        <v>8.18</v>
      </c>
      <c r="I31" s="264">
        <f>'[3]26'!$P$30</f>
        <v>8.9116666666666671</v>
      </c>
      <c r="J31" s="263">
        <f>'[3]26'!$P$34</f>
        <v>3.2558333333333338</v>
      </c>
      <c r="K31" s="268">
        <f>'[3]26'!$P$9</f>
        <v>135</v>
      </c>
      <c r="L31" s="268">
        <f>'[3]26'!$P$29</f>
        <v>126.33333333333333</v>
      </c>
      <c r="M31" s="268">
        <f>'[3]26'!$P$7</f>
        <v>107</v>
      </c>
      <c r="N31" s="268">
        <f>'[3]26'!$P$27</f>
        <v>68.333333333333329</v>
      </c>
      <c r="O31" s="268">
        <f>'[3]26'!$P$28</f>
        <v>10.666666666666666</v>
      </c>
      <c r="P31" s="28"/>
      <c r="Q31" s="29"/>
      <c r="R31" s="29"/>
      <c r="S31" s="29"/>
    </row>
    <row r="32" spans="1:24" ht="14.65" customHeight="1" x14ac:dyDescent="0.2">
      <c r="A32" s="27">
        <v>27</v>
      </c>
      <c r="B32" s="132">
        <f>'[2]27'!$I$5</f>
        <v>76</v>
      </c>
      <c r="C32" s="151">
        <f>'[2]27'!$F$5</f>
        <v>0</v>
      </c>
      <c r="D32" s="133">
        <f>'[3]27'!$P$31</f>
        <v>24.5</v>
      </c>
      <c r="E32" s="267">
        <f>'[3]27'!$P$12</f>
        <v>8.25</v>
      </c>
      <c r="F32" s="265">
        <f>'[3]27'!$P$21</f>
        <v>1.9133333333333333</v>
      </c>
      <c r="G32" s="262">
        <f>'[3]27'!$P$32</f>
        <v>0.10199999999999999</v>
      </c>
      <c r="H32" s="263">
        <f>'[3]27'!$P$10</f>
        <v>8.23</v>
      </c>
      <c r="I32" s="264">
        <f>'[3]27'!$P$30</f>
        <v>8.9216666666666669</v>
      </c>
      <c r="J32" s="263">
        <f>'[3]27'!$P$34</f>
        <v>3.2433333333333327</v>
      </c>
      <c r="K32" s="268">
        <f>'[3]27'!$P$9</f>
        <v>136</v>
      </c>
      <c r="L32" s="268">
        <f>'[3]27'!$P$29</f>
        <v>126.33333333333333</v>
      </c>
      <c r="M32" s="268">
        <f>'[3]27'!$P$7</f>
        <v>108</v>
      </c>
      <c r="N32" s="268">
        <f>'[3]27'!$P$27</f>
        <v>69</v>
      </c>
      <c r="O32" s="268">
        <f>'[3]27'!$P$28</f>
        <v>9.6666666666666661</v>
      </c>
      <c r="P32" s="28"/>
      <c r="Q32" s="29"/>
      <c r="R32" s="29"/>
      <c r="S32" s="29"/>
    </row>
    <row r="33" spans="1:19" ht="14.65" customHeight="1" x14ac:dyDescent="0.2">
      <c r="A33" s="27">
        <v>28</v>
      </c>
      <c r="B33" s="132">
        <f>'[2]28'!$I$5</f>
        <v>80</v>
      </c>
      <c r="C33" s="151">
        <f>'[2]28'!$F$5</f>
        <v>0</v>
      </c>
      <c r="D33" s="133">
        <f>'[3]28'!$P$31</f>
        <v>24.5</v>
      </c>
      <c r="E33" s="267">
        <f>'[3]28'!$P$12</f>
        <v>9.3800000000000008</v>
      </c>
      <c r="F33" s="265">
        <f>'[3]28'!$P$21</f>
        <v>2.0666666666666669</v>
      </c>
      <c r="G33" s="262">
        <f>'[3]28'!$P$32</f>
        <v>0.11416666666666665</v>
      </c>
      <c r="H33" s="263">
        <f>'[3]28'!$P$10</f>
        <v>8.4600000000000009</v>
      </c>
      <c r="I33" s="264">
        <f>'[3]28'!$P$30</f>
        <v>8.9766666666666666</v>
      </c>
      <c r="J33" s="263">
        <f>'[3]28'!$P$34</f>
        <v>3.2449999999999997</v>
      </c>
      <c r="K33" s="268">
        <f>'[3]28'!$P$9</f>
        <v>140</v>
      </c>
      <c r="L33" s="268">
        <f>'[3]28'!$P$29</f>
        <v>124</v>
      </c>
      <c r="M33" s="268">
        <f>'[3]28'!$P$7</f>
        <v>105</v>
      </c>
      <c r="N33" s="268">
        <f>'[3]28'!$P$27</f>
        <v>63.333333333333336</v>
      </c>
      <c r="O33" s="268">
        <f>'[3]28'!$P$28</f>
        <v>6.666666666666667</v>
      </c>
      <c r="P33" s="28"/>
      <c r="Q33" s="29"/>
      <c r="R33" s="29"/>
      <c r="S33" s="29"/>
    </row>
    <row r="34" spans="1:19" ht="14.65" customHeight="1" x14ac:dyDescent="0.2">
      <c r="A34" s="27">
        <v>29</v>
      </c>
      <c r="B34" s="132">
        <f>'[2]29'!$I$5</f>
        <v>84</v>
      </c>
      <c r="C34" s="151">
        <f>'[2]29'!$F$5</f>
        <v>0</v>
      </c>
      <c r="D34" s="133">
        <f>'[3]29'!$P$31</f>
        <v>25.333333333333332</v>
      </c>
      <c r="E34" s="267">
        <f>'[3]29'!$P$12</f>
        <v>10.8</v>
      </c>
      <c r="F34" s="265">
        <f>'[3]29'!$P$21</f>
        <v>1.9583333333333333</v>
      </c>
      <c r="G34" s="262">
        <f>'[3]29'!$P$32</f>
        <v>9.9166666666666667E-2</v>
      </c>
      <c r="H34" s="263">
        <f>'[3]29'!$P$10</f>
        <v>8.48</v>
      </c>
      <c r="I34" s="264">
        <f>'[3]29'!$P$30</f>
        <v>8.9966666666666644</v>
      </c>
      <c r="J34" s="263">
        <f>'[3]29'!$P$34</f>
        <v>3.1141666666666672</v>
      </c>
      <c r="K34" s="268">
        <f>'[3]29'!$P$9</f>
        <v>135</v>
      </c>
      <c r="L34" s="268">
        <f>'[3]29'!$P$29</f>
        <v>132</v>
      </c>
      <c r="M34" s="268">
        <f>'[3]29'!$P$7</f>
        <v>112</v>
      </c>
      <c r="N34" s="268">
        <f>'[3]29'!$P$27</f>
        <v>56.333333333333336</v>
      </c>
      <c r="O34" s="268">
        <f>'[3]29'!$P$28</f>
        <v>6.333333333333333</v>
      </c>
      <c r="P34" s="28"/>
      <c r="Q34" s="29"/>
      <c r="R34" s="29"/>
      <c r="S34" s="29"/>
    </row>
    <row r="35" spans="1:19" ht="14.65" customHeight="1" x14ac:dyDescent="0.2">
      <c r="A35" s="27">
        <v>30</v>
      </c>
      <c r="B35" s="132">
        <f>'[2]30'!$I$5</f>
        <v>81</v>
      </c>
      <c r="C35" s="151">
        <f>'[2]30'!$F$5</f>
        <v>0</v>
      </c>
      <c r="D35" s="133">
        <f>'[3]30'!$P$31</f>
        <v>25.166666666666668</v>
      </c>
      <c r="E35" s="267">
        <f>'[3]30'!$P$12</f>
        <v>9.25</v>
      </c>
      <c r="F35" s="265">
        <f>'[3]30'!$P$21</f>
        <v>1.8649999999999998</v>
      </c>
      <c r="G35" s="262">
        <f>'[3]30'!$P$32</f>
        <v>9.2166666666666661E-2</v>
      </c>
      <c r="H35" s="263">
        <f>'[3]30'!$P$10</f>
        <v>8.44</v>
      </c>
      <c r="I35" s="264">
        <f>'[3]30'!$P$30</f>
        <v>8.9400000000000013</v>
      </c>
      <c r="J35" s="263">
        <f>'[3]30'!$P$34</f>
        <v>3.0433333333333334</v>
      </c>
      <c r="K35" s="268">
        <f>'[3]30'!$P$9</f>
        <v>136</v>
      </c>
      <c r="L35" s="268">
        <f>'[3]30'!$P$29</f>
        <v>124.33333333333333</v>
      </c>
      <c r="M35" s="268">
        <f>'[3]30'!$P$7</f>
        <v>100</v>
      </c>
      <c r="N35" s="268">
        <f>'[3]30'!$P$27</f>
        <v>58</v>
      </c>
      <c r="O35" s="268">
        <f>'[3]30'!$P$28</f>
        <v>4.666666666666667</v>
      </c>
      <c r="P35" s="28"/>
      <c r="Q35" s="29"/>
      <c r="R35" s="29"/>
      <c r="S35" s="29"/>
    </row>
    <row r="36" spans="1:19" ht="14.65" customHeight="1" thickBot="1" x14ac:dyDescent="0.25">
      <c r="A36" s="117">
        <v>31</v>
      </c>
      <c r="B36" s="132">
        <f>'[2]31'!$I$5</f>
        <v>0</v>
      </c>
      <c r="C36" s="151">
        <f>'[2]31'!$F$5</f>
        <v>0</v>
      </c>
      <c r="D36" s="133" t="e">
        <f>'[3]31'!$P$31</f>
        <v>#DIV/0!</v>
      </c>
      <c r="E36" s="267" t="e">
        <f>'[3]31'!$P$12</f>
        <v>#DIV/0!</v>
      </c>
      <c r="F36" s="265" t="e">
        <f>'[3]31'!$P$21</f>
        <v>#DIV/0!</v>
      </c>
      <c r="G36" s="262" t="e">
        <f>'[3]31'!$P$32</f>
        <v>#DIV/0!</v>
      </c>
      <c r="H36" s="263" t="e">
        <f>'[3]31'!$P$10</f>
        <v>#DIV/0!</v>
      </c>
      <c r="I36" s="264" t="e">
        <f>'[3]31'!$P$30</f>
        <v>#DIV/0!</v>
      </c>
      <c r="J36" s="263" t="e">
        <f>'[3]31'!$P$34</f>
        <v>#DIV/0!</v>
      </c>
      <c r="K36" s="268" t="e">
        <f>'[3]31'!$P$9</f>
        <v>#DIV/0!</v>
      </c>
      <c r="L36" s="268" t="e">
        <f>'[3]31'!$P$29</f>
        <v>#DIV/0!</v>
      </c>
      <c r="M36" s="268" t="e">
        <f>'[3]31'!$P$7</f>
        <v>#DIV/0!</v>
      </c>
      <c r="N36" s="268" t="e">
        <f>'[3]31'!$P$27</f>
        <v>#DIV/0!</v>
      </c>
      <c r="O36" s="268" t="e">
        <f>'[3]31'!$P$28</f>
        <v>#DIV/0!</v>
      </c>
      <c r="P36" s="28"/>
      <c r="Q36" s="29"/>
      <c r="R36" s="29"/>
      <c r="S36" s="29"/>
    </row>
    <row r="37" spans="1:19" ht="14.65" customHeight="1" x14ac:dyDescent="0.2">
      <c r="A37" s="121" t="s">
        <v>37</v>
      </c>
      <c r="B37" s="122"/>
      <c r="C37" s="152">
        <f>SUM(C6:C36)</f>
        <v>2.2000000000000002</v>
      </c>
      <c r="D37" s="154"/>
      <c r="E37" s="123"/>
      <c r="F37" s="123"/>
      <c r="G37" s="123"/>
      <c r="H37" s="123"/>
      <c r="I37" s="123"/>
      <c r="J37" s="123"/>
      <c r="K37" s="124"/>
      <c r="L37" s="124"/>
      <c r="M37" s="124"/>
      <c r="N37" s="124"/>
      <c r="O37" s="125"/>
      <c r="P37" s="29"/>
      <c r="Q37" s="29"/>
      <c r="R37" s="29"/>
      <c r="S37" s="29"/>
    </row>
    <row r="38" spans="1:19" s="119" customFormat="1" ht="14.65" customHeight="1" x14ac:dyDescent="0.25">
      <c r="A38" s="126" t="s">
        <v>38</v>
      </c>
      <c r="B38" s="31">
        <f>AVERAGE(B6:B36)</f>
        <v>74.774193548387103</v>
      </c>
      <c r="C38" s="120">
        <f>AVERAGE(C6:C36)</f>
        <v>7.0967741935483872E-2</v>
      </c>
      <c r="D38" s="266">
        <f t="shared" ref="D38:O38" si="0">AVERAGEIF(D6:D36,"&lt;&gt;#DIV/0!")</f>
        <v>24.344444444444445</v>
      </c>
      <c r="E38" s="266">
        <f t="shared" si="0"/>
        <v>8.9546666666666663</v>
      </c>
      <c r="F38" s="266">
        <f t="shared" si="0"/>
        <v>2.4347222222222213</v>
      </c>
      <c r="G38" s="266">
        <f t="shared" si="0"/>
        <v>0.10462698412698411</v>
      </c>
      <c r="H38" s="266">
        <f t="shared" si="0"/>
        <v>8.4570000000000007</v>
      </c>
      <c r="I38" s="266">
        <f t="shared" si="0"/>
        <v>8.8673333333333328</v>
      </c>
      <c r="J38" s="266">
        <f t="shared" si="0"/>
        <v>3.4397777777777776</v>
      </c>
      <c r="K38" s="266">
        <f t="shared" si="0"/>
        <v>134.80000000000001</v>
      </c>
      <c r="L38" s="266">
        <f t="shared" si="0"/>
        <v>128.97777777777779</v>
      </c>
      <c r="M38" s="266">
        <f t="shared" si="0"/>
        <v>109.03333333333333</v>
      </c>
      <c r="N38" s="266">
        <f t="shared" si="0"/>
        <v>68.838888888888874</v>
      </c>
      <c r="O38" s="266">
        <f t="shared" si="0"/>
        <v>6.8666666666666645</v>
      </c>
      <c r="P38" s="118"/>
      <c r="Q38" s="118"/>
      <c r="R38" s="118"/>
      <c r="S38" s="118"/>
    </row>
    <row r="39" spans="1:19" ht="14.65" customHeight="1" x14ac:dyDescent="0.2">
      <c r="A39" s="126" t="s">
        <v>39</v>
      </c>
      <c r="B39" s="31">
        <f>MAX(B6:B36)</f>
        <v>91</v>
      </c>
      <c r="C39" s="120">
        <f>MAX(C6:C36)</f>
        <v>2</v>
      </c>
      <c r="D39" s="31" t="e">
        <f>MAX(D6:D36)</f>
        <v>#DIV/0!</v>
      </c>
      <c r="E39" s="120" t="e">
        <f>MAX(E6:E36)</f>
        <v>#DIV/0!</v>
      </c>
      <c r="F39" s="120" t="e">
        <f t="shared" ref="F39:O39" si="1">MAX(F6:F36)</f>
        <v>#DIV/0!</v>
      </c>
      <c r="G39" s="120" t="e">
        <f t="shared" si="1"/>
        <v>#DIV/0!</v>
      </c>
      <c r="H39" s="120" t="e">
        <f t="shared" si="1"/>
        <v>#DIV/0!</v>
      </c>
      <c r="I39" s="120" t="e">
        <f t="shared" si="1"/>
        <v>#DIV/0!</v>
      </c>
      <c r="J39" s="120" t="e">
        <f t="shared" si="1"/>
        <v>#DIV/0!</v>
      </c>
      <c r="K39" s="31" t="e">
        <f t="shared" si="1"/>
        <v>#DIV/0!</v>
      </c>
      <c r="L39" s="31" t="e">
        <f t="shared" si="1"/>
        <v>#DIV/0!</v>
      </c>
      <c r="M39" s="31" t="e">
        <f t="shared" si="1"/>
        <v>#DIV/0!</v>
      </c>
      <c r="N39" s="31" t="e">
        <f t="shared" si="1"/>
        <v>#DIV/0!</v>
      </c>
      <c r="O39" s="127" t="e">
        <f t="shared" si="1"/>
        <v>#DIV/0!</v>
      </c>
      <c r="P39" s="29"/>
      <c r="Q39" s="29"/>
      <c r="R39" s="29"/>
      <c r="S39" s="29"/>
    </row>
    <row r="40" spans="1:19" ht="14.65" customHeight="1" thickBot="1" x14ac:dyDescent="0.25">
      <c r="A40" s="128" t="s">
        <v>40</v>
      </c>
      <c r="B40" s="129">
        <f>MIN(B6:B36)</f>
        <v>0</v>
      </c>
      <c r="C40" s="153">
        <f>MIN(C6:C36)</f>
        <v>0</v>
      </c>
      <c r="D40" s="129" t="e">
        <f>MIN(D6:D36)</f>
        <v>#DIV/0!</v>
      </c>
      <c r="E40" s="153" t="e">
        <f>MIN(E6:E36)</f>
        <v>#DIV/0!</v>
      </c>
      <c r="F40" s="153" t="e">
        <f t="shared" ref="F40:O40" si="2">MIN(F6:F36)</f>
        <v>#DIV/0!</v>
      </c>
      <c r="G40" s="153" t="e">
        <f t="shared" si="2"/>
        <v>#DIV/0!</v>
      </c>
      <c r="H40" s="153" t="e">
        <f t="shared" si="2"/>
        <v>#DIV/0!</v>
      </c>
      <c r="I40" s="153" t="e">
        <f t="shared" si="2"/>
        <v>#DIV/0!</v>
      </c>
      <c r="J40" s="153" t="e">
        <f t="shared" si="2"/>
        <v>#DIV/0!</v>
      </c>
      <c r="K40" s="129" t="e">
        <f t="shared" si="2"/>
        <v>#DIV/0!</v>
      </c>
      <c r="L40" s="129" t="e">
        <f t="shared" si="2"/>
        <v>#DIV/0!</v>
      </c>
      <c r="M40" s="129" t="e">
        <f t="shared" si="2"/>
        <v>#DIV/0!</v>
      </c>
      <c r="N40" s="129" t="e">
        <f t="shared" si="2"/>
        <v>#DIV/0!</v>
      </c>
      <c r="O40" s="130" t="e">
        <f t="shared" si="2"/>
        <v>#DIV/0!</v>
      </c>
      <c r="P40" s="29"/>
      <c r="Q40" s="29"/>
      <c r="R40" s="29"/>
      <c r="S40" s="29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G34" sqref="G34"/>
    </sheetView>
  </sheetViews>
  <sheetFormatPr defaultRowHeight="15" x14ac:dyDescent="0.2"/>
  <cols>
    <col min="1" max="1" width="6.85546875" style="18" customWidth="1"/>
    <col min="2" max="2" width="8.7109375" style="18" customWidth="1"/>
    <col min="3" max="3" width="11.28515625" style="18" customWidth="1"/>
    <col min="4" max="4" width="12.7109375" style="18" customWidth="1"/>
    <col min="5" max="5" width="12" style="18" customWidth="1"/>
    <col min="6" max="6" width="11.28515625" style="18" customWidth="1"/>
    <col min="7" max="7" width="9.42578125" style="18" customWidth="1"/>
    <col min="8" max="10" width="6.28515625" style="18" customWidth="1"/>
    <col min="11" max="11" width="9.28515625" style="18"/>
    <col min="12" max="12" width="8.7109375" style="18"/>
    <col min="13" max="13" width="9.28515625" style="18"/>
    <col min="14" max="14" width="9.28515625" style="18" customWidth="1"/>
    <col min="15" max="15" width="7.85546875" style="18" customWidth="1"/>
    <col min="16" max="17" width="8.28515625" style="18" customWidth="1"/>
    <col min="18" max="248" width="9.28515625" style="18"/>
    <col min="249" max="249" width="6.28515625" style="18" customWidth="1"/>
    <col min="250" max="250" width="3.5703125" style="18" customWidth="1"/>
    <col min="251" max="251" width="3.7109375" style="18" customWidth="1"/>
    <col min="252" max="252" width="4.5703125" style="18" customWidth="1"/>
    <col min="253" max="253" width="6" style="18" customWidth="1"/>
    <col min="254" max="254" width="6.7109375" style="18" customWidth="1"/>
    <col min="255" max="255" width="5" style="18" customWidth="1"/>
    <col min="256" max="256" width="6.7109375" style="18" customWidth="1"/>
    <col min="257" max="257" width="8.28515625" style="18" customWidth="1"/>
    <col min="258" max="259" width="6.7109375" style="18" customWidth="1"/>
    <col min="260" max="260" width="5.28515625" style="18" customWidth="1"/>
    <col min="261" max="261" width="4.28515625" style="18" customWidth="1"/>
    <col min="262" max="262" width="5.5703125" style="18" customWidth="1"/>
    <col min="263" max="263" width="6.5703125" style="18" customWidth="1"/>
    <col min="264" max="266" width="6.28515625" style="18" customWidth="1"/>
    <col min="267" max="504" width="9.28515625" style="18"/>
    <col min="505" max="505" width="6.28515625" style="18" customWidth="1"/>
    <col min="506" max="506" width="3.5703125" style="18" customWidth="1"/>
    <col min="507" max="507" width="3.7109375" style="18" customWidth="1"/>
    <col min="508" max="508" width="4.5703125" style="18" customWidth="1"/>
    <col min="509" max="509" width="6" style="18" customWidth="1"/>
    <col min="510" max="510" width="6.7109375" style="18" customWidth="1"/>
    <col min="511" max="511" width="5" style="18" customWidth="1"/>
    <col min="512" max="512" width="6.7109375" style="18" customWidth="1"/>
    <col min="513" max="513" width="8.28515625" style="18" customWidth="1"/>
    <col min="514" max="515" width="6.7109375" style="18" customWidth="1"/>
    <col min="516" max="516" width="5.28515625" style="18" customWidth="1"/>
    <col min="517" max="517" width="4.28515625" style="18" customWidth="1"/>
    <col min="518" max="518" width="5.5703125" style="18" customWidth="1"/>
    <col min="519" max="519" width="6.5703125" style="18" customWidth="1"/>
    <col min="520" max="522" width="6.28515625" style="18" customWidth="1"/>
    <col min="523" max="760" width="9.28515625" style="18"/>
    <col min="761" max="761" width="6.28515625" style="18" customWidth="1"/>
    <col min="762" max="762" width="3.5703125" style="18" customWidth="1"/>
    <col min="763" max="763" width="3.7109375" style="18" customWidth="1"/>
    <col min="764" max="764" width="4.5703125" style="18" customWidth="1"/>
    <col min="765" max="765" width="6" style="18" customWidth="1"/>
    <col min="766" max="766" width="6.7109375" style="18" customWidth="1"/>
    <col min="767" max="767" width="5" style="18" customWidth="1"/>
    <col min="768" max="768" width="6.7109375" style="18" customWidth="1"/>
    <col min="769" max="769" width="8.28515625" style="18" customWidth="1"/>
    <col min="770" max="771" width="6.7109375" style="18" customWidth="1"/>
    <col min="772" max="772" width="5.28515625" style="18" customWidth="1"/>
    <col min="773" max="773" width="4.28515625" style="18" customWidth="1"/>
    <col min="774" max="774" width="5.5703125" style="18" customWidth="1"/>
    <col min="775" max="775" width="6.5703125" style="18" customWidth="1"/>
    <col min="776" max="778" width="6.28515625" style="18" customWidth="1"/>
    <col min="779" max="1016" width="9.28515625" style="18"/>
    <col min="1017" max="1017" width="6.28515625" style="18" customWidth="1"/>
    <col min="1018" max="1018" width="3.5703125" style="18" customWidth="1"/>
    <col min="1019" max="1019" width="3.7109375" style="18" customWidth="1"/>
    <col min="1020" max="1020" width="4.5703125" style="18" customWidth="1"/>
    <col min="1021" max="1021" width="6" style="18" customWidth="1"/>
    <col min="1022" max="1022" width="6.7109375" style="18" customWidth="1"/>
    <col min="1023" max="1023" width="5" style="18" customWidth="1"/>
    <col min="1024" max="1024" width="6.7109375" style="18" customWidth="1"/>
    <col min="1025" max="1025" width="8.28515625" style="18" customWidth="1"/>
    <col min="1026" max="1027" width="6.7109375" style="18" customWidth="1"/>
    <col min="1028" max="1028" width="5.28515625" style="18" customWidth="1"/>
    <col min="1029" max="1029" width="4.28515625" style="18" customWidth="1"/>
    <col min="1030" max="1030" width="5.5703125" style="18" customWidth="1"/>
    <col min="1031" max="1031" width="6.5703125" style="18" customWidth="1"/>
    <col min="1032" max="1034" width="6.28515625" style="18" customWidth="1"/>
    <col min="1035" max="1272" width="9.28515625" style="18"/>
    <col min="1273" max="1273" width="6.28515625" style="18" customWidth="1"/>
    <col min="1274" max="1274" width="3.5703125" style="18" customWidth="1"/>
    <col min="1275" max="1275" width="3.7109375" style="18" customWidth="1"/>
    <col min="1276" max="1276" width="4.5703125" style="18" customWidth="1"/>
    <col min="1277" max="1277" width="6" style="18" customWidth="1"/>
    <col min="1278" max="1278" width="6.7109375" style="18" customWidth="1"/>
    <col min="1279" max="1279" width="5" style="18" customWidth="1"/>
    <col min="1280" max="1280" width="6.7109375" style="18" customWidth="1"/>
    <col min="1281" max="1281" width="8.28515625" style="18" customWidth="1"/>
    <col min="1282" max="1283" width="6.7109375" style="18" customWidth="1"/>
    <col min="1284" max="1284" width="5.28515625" style="18" customWidth="1"/>
    <col min="1285" max="1285" width="4.28515625" style="18" customWidth="1"/>
    <col min="1286" max="1286" width="5.5703125" style="18" customWidth="1"/>
    <col min="1287" max="1287" width="6.5703125" style="18" customWidth="1"/>
    <col min="1288" max="1290" width="6.28515625" style="18" customWidth="1"/>
    <col min="1291" max="1528" width="9.28515625" style="18"/>
    <col min="1529" max="1529" width="6.28515625" style="18" customWidth="1"/>
    <col min="1530" max="1530" width="3.5703125" style="18" customWidth="1"/>
    <col min="1531" max="1531" width="3.7109375" style="18" customWidth="1"/>
    <col min="1532" max="1532" width="4.5703125" style="18" customWidth="1"/>
    <col min="1533" max="1533" width="6" style="18" customWidth="1"/>
    <col min="1534" max="1534" width="6.7109375" style="18" customWidth="1"/>
    <col min="1535" max="1535" width="5" style="18" customWidth="1"/>
    <col min="1536" max="1536" width="6.7109375" style="18" customWidth="1"/>
    <col min="1537" max="1537" width="8.28515625" style="18" customWidth="1"/>
    <col min="1538" max="1539" width="6.7109375" style="18" customWidth="1"/>
    <col min="1540" max="1540" width="5.28515625" style="18" customWidth="1"/>
    <col min="1541" max="1541" width="4.28515625" style="18" customWidth="1"/>
    <col min="1542" max="1542" width="5.5703125" style="18" customWidth="1"/>
    <col min="1543" max="1543" width="6.5703125" style="18" customWidth="1"/>
    <col min="1544" max="1546" width="6.28515625" style="18" customWidth="1"/>
    <col min="1547" max="1784" width="9.28515625" style="18"/>
    <col min="1785" max="1785" width="6.28515625" style="18" customWidth="1"/>
    <col min="1786" max="1786" width="3.5703125" style="18" customWidth="1"/>
    <col min="1787" max="1787" width="3.7109375" style="18" customWidth="1"/>
    <col min="1788" max="1788" width="4.5703125" style="18" customWidth="1"/>
    <col min="1789" max="1789" width="6" style="18" customWidth="1"/>
    <col min="1790" max="1790" width="6.7109375" style="18" customWidth="1"/>
    <col min="1791" max="1791" width="5" style="18" customWidth="1"/>
    <col min="1792" max="1792" width="6.7109375" style="18" customWidth="1"/>
    <col min="1793" max="1793" width="8.28515625" style="18" customWidth="1"/>
    <col min="1794" max="1795" width="6.7109375" style="18" customWidth="1"/>
    <col min="1796" max="1796" width="5.28515625" style="18" customWidth="1"/>
    <col min="1797" max="1797" width="4.28515625" style="18" customWidth="1"/>
    <col min="1798" max="1798" width="5.5703125" style="18" customWidth="1"/>
    <col min="1799" max="1799" width="6.5703125" style="18" customWidth="1"/>
    <col min="1800" max="1802" width="6.28515625" style="18" customWidth="1"/>
    <col min="1803" max="2040" width="9.28515625" style="18"/>
    <col min="2041" max="2041" width="6.28515625" style="18" customWidth="1"/>
    <col min="2042" max="2042" width="3.5703125" style="18" customWidth="1"/>
    <col min="2043" max="2043" width="3.7109375" style="18" customWidth="1"/>
    <col min="2044" max="2044" width="4.5703125" style="18" customWidth="1"/>
    <col min="2045" max="2045" width="6" style="18" customWidth="1"/>
    <col min="2046" max="2046" width="6.7109375" style="18" customWidth="1"/>
    <col min="2047" max="2047" width="5" style="18" customWidth="1"/>
    <col min="2048" max="2048" width="6.7109375" style="18" customWidth="1"/>
    <col min="2049" max="2049" width="8.28515625" style="18" customWidth="1"/>
    <col min="2050" max="2051" width="6.7109375" style="18" customWidth="1"/>
    <col min="2052" max="2052" width="5.28515625" style="18" customWidth="1"/>
    <col min="2053" max="2053" width="4.28515625" style="18" customWidth="1"/>
    <col min="2054" max="2054" width="5.5703125" style="18" customWidth="1"/>
    <col min="2055" max="2055" width="6.5703125" style="18" customWidth="1"/>
    <col min="2056" max="2058" width="6.28515625" style="18" customWidth="1"/>
    <col min="2059" max="2296" width="9.28515625" style="18"/>
    <col min="2297" max="2297" width="6.28515625" style="18" customWidth="1"/>
    <col min="2298" max="2298" width="3.5703125" style="18" customWidth="1"/>
    <col min="2299" max="2299" width="3.7109375" style="18" customWidth="1"/>
    <col min="2300" max="2300" width="4.5703125" style="18" customWidth="1"/>
    <col min="2301" max="2301" width="6" style="18" customWidth="1"/>
    <col min="2302" max="2302" width="6.7109375" style="18" customWidth="1"/>
    <col min="2303" max="2303" width="5" style="18" customWidth="1"/>
    <col min="2304" max="2304" width="6.7109375" style="18" customWidth="1"/>
    <col min="2305" max="2305" width="8.28515625" style="18" customWidth="1"/>
    <col min="2306" max="2307" width="6.7109375" style="18" customWidth="1"/>
    <col min="2308" max="2308" width="5.28515625" style="18" customWidth="1"/>
    <col min="2309" max="2309" width="4.28515625" style="18" customWidth="1"/>
    <col min="2310" max="2310" width="5.5703125" style="18" customWidth="1"/>
    <col min="2311" max="2311" width="6.5703125" style="18" customWidth="1"/>
    <col min="2312" max="2314" width="6.28515625" style="18" customWidth="1"/>
    <col min="2315" max="2552" width="9.28515625" style="18"/>
    <col min="2553" max="2553" width="6.28515625" style="18" customWidth="1"/>
    <col min="2554" max="2554" width="3.5703125" style="18" customWidth="1"/>
    <col min="2555" max="2555" width="3.7109375" style="18" customWidth="1"/>
    <col min="2556" max="2556" width="4.5703125" style="18" customWidth="1"/>
    <col min="2557" max="2557" width="6" style="18" customWidth="1"/>
    <col min="2558" max="2558" width="6.7109375" style="18" customWidth="1"/>
    <col min="2559" max="2559" width="5" style="18" customWidth="1"/>
    <col min="2560" max="2560" width="6.7109375" style="18" customWidth="1"/>
    <col min="2561" max="2561" width="8.28515625" style="18" customWidth="1"/>
    <col min="2562" max="2563" width="6.7109375" style="18" customWidth="1"/>
    <col min="2564" max="2564" width="5.28515625" style="18" customWidth="1"/>
    <col min="2565" max="2565" width="4.28515625" style="18" customWidth="1"/>
    <col min="2566" max="2566" width="5.5703125" style="18" customWidth="1"/>
    <col min="2567" max="2567" width="6.5703125" style="18" customWidth="1"/>
    <col min="2568" max="2570" width="6.28515625" style="18" customWidth="1"/>
    <col min="2571" max="2808" width="9.28515625" style="18"/>
    <col min="2809" max="2809" width="6.28515625" style="18" customWidth="1"/>
    <col min="2810" max="2810" width="3.5703125" style="18" customWidth="1"/>
    <col min="2811" max="2811" width="3.7109375" style="18" customWidth="1"/>
    <col min="2812" max="2812" width="4.5703125" style="18" customWidth="1"/>
    <col min="2813" max="2813" width="6" style="18" customWidth="1"/>
    <col min="2814" max="2814" width="6.7109375" style="18" customWidth="1"/>
    <col min="2815" max="2815" width="5" style="18" customWidth="1"/>
    <col min="2816" max="2816" width="6.7109375" style="18" customWidth="1"/>
    <col min="2817" max="2817" width="8.28515625" style="18" customWidth="1"/>
    <col min="2818" max="2819" width="6.7109375" style="18" customWidth="1"/>
    <col min="2820" max="2820" width="5.28515625" style="18" customWidth="1"/>
    <col min="2821" max="2821" width="4.28515625" style="18" customWidth="1"/>
    <col min="2822" max="2822" width="5.5703125" style="18" customWidth="1"/>
    <col min="2823" max="2823" width="6.5703125" style="18" customWidth="1"/>
    <col min="2824" max="2826" width="6.28515625" style="18" customWidth="1"/>
    <col min="2827" max="3064" width="9.28515625" style="18"/>
    <col min="3065" max="3065" width="6.28515625" style="18" customWidth="1"/>
    <col min="3066" max="3066" width="3.5703125" style="18" customWidth="1"/>
    <col min="3067" max="3067" width="3.7109375" style="18" customWidth="1"/>
    <col min="3068" max="3068" width="4.5703125" style="18" customWidth="1"/>
    <col min="3069" max="3069" width="6" style="18" customWidth="1"/>
    <col min="3070" max="3070" width="6.7109375" style="18" customWidth="1"/>
    <col min="3071" max="3071" width="5" style="18" customWidth="1"/>
    <col min="3072" max="3072" width="6.7109375" style="18" customWidth="1"/>
    <col min="3073" max="3073" width="8.28515625" style="18" customWidth="1"/>
    <col min="3074" max="3075" width="6.7109375" style="18" customWidth="1"/>
    <col min="3076" max="3076" width="5.28515625" style="18" customWidth="1"/>
    <col min="3077" max="3077" width="4.28515625" style="18" customWidth="1"/>
    <col min="3078" max="3078" width="5.5703125" style="18" customWidth="1"/>
    <col min="3079" max="3079" width="6.5703125" style="18" customWidth="1"/>
    <col min="3080" max="3082" width="6.28515625" style="18" customWidth="1"/>
    <col min="3083" max="3320" width="9.28515625" style="18"/>
    <col min="3321" max="3321" width="6.28515625" style="18" customWidth="1"/>
    <col min="3322" max="3322" width="3.5703125" style="18" customWidth="1"/>
    <col min="3323" max="3323" width="3.7109375" style="18" customWidth="1"/>
    <col min="3324" max="3324" width="4.5703125" style="18" customWidth="1"/>
    <col min="3325" max="3325" width="6" style="18" customWidth="1"/>
    <col min="3326" max="3326" width="6.7109375" style="18" customWidth="1"/>
    <col min="3327" max="3327" width="5" style="18" customWidth="1"/>
    <col min="3328" max="3328" width="6.7109375" style="18" customWidth="1"/>
    <col min="3329" max="3329" width="8.28515625" style="18" customWidth="1"/>
    <col min="3330" max="3331" width="6.7109375" style="18" customWidth="1"/>
    <col min="3332" max="3332" width="5.28515625" style="18" customWidth="1"/>
    <col min="3333" max="3333" width="4.28515625" style="18" customWidth="1"/>
    <col min="3334" max="3334" width="5.5703125" style="18" customWidth="1"/>
    <col min="3335" max="3335" width="6.5703125" style="18" customWidth="1"/>
    <col min="3336" max="3338" width="6.28515625" style="18" customWidth="1"/>
    <col min="3339" max="3576" width="9.28515625" style="18"/>
    <col min="3577" max="3577" width="6.28515625" style="18" customWidth="1"/>
    <col min="3578" max="3578" width="3.5703125" style="18" customWidth="1"/>
    <col min="3579" max="3579" width="3.7109375" style="18" customWidth="1"/>
    <col min="3580" max="3580" width="4.5703125" style="18" customWidth="1"/>
    <col min="3581" max="3581" width="6" style="18" customWidth="1"/>
    <col min="3582" max="3582" width="6.7109375" style="18" customWidth="1"/>
    <col min="3583" max="3583" width="5" style="18" customWidth="1"/>
    <col min="3584" max="3584" width="6.7109375" style="18" customWidth="1"/>
    <col min="3585" max="3585" width="8.28515625" style="18" customWidth="1"/>
    <col min="3586" max="3587" width="6.7109375" style="18" customWidth="1"/>
    <col min="3588" max="3588" width="5.28515625" style="18" customWidth="1"/>
    <col min="3589" max="3589" width="4.28515625" style="18" customWidth="1"/>
    <col min="3590" max="3590" width="5.5703125" style="18" customWidth="1"/>
    <col min="3591" max="3591" width="6.5703125" style="18" customWidth="1"/>
    <col min="3592" max="3594" width="6.28515625" style="18" customWidth="1"/>
    <col min="3595" max="3832" width="9.28515625" style="18"/>
    <col min="3833" max="3833" width="6.28515625" style="18" customWidth="1"/>
    <col min="3834" max="3834" width="3.5703125" style="18" customWidth="1"/>
    <col min="3835" max="3835" width="3.7109375" style="18" customWidth="1"/>
    <col min="3836" max="3836" width="4.5703125" style="18" customWidth="1"/>
    <col min="3837" max="3837" width="6" style="18" customWidth="1"/>
    <col min="3838" max="3838" width="6.7109375" style="18" customWidth="1"/>
    <col min="3839" max="3839" width="5" style="18" customWidth="1"/>
    <col min="3840" max="3840" width="6.7109375" style="18" customWidth="1"/>
    <col min="3841" max="3841" width="8.28515625" style="18" customWidth="1"/>
    <col min="3842" max="3843" width="6.7109375" style="18" customWidth="1"/>
    <col min="3844" max="3844" width="5.28515625" style="18" customWidth="1"/>
    <col min="3845" max="3845" width="4.28515625" style="18" customWidth="1"/>
    <col min="3846" max="3846" width="5.5703125" style="18" customWidth="1"/>
    <col min="3847" max="3847" width="6.5703125" style="18" customWidth="1"/>
    <col min="3848" max="3850" width="6.28515625" style="18" customWidth="1"/>
    <col min="3851" max="4088" width="9.28515625" style="18"/>
    <col min="4089" max="4089" width="6.28515625" style="18" customWidth="1"/>
    <col min="4090" max="4090" width="3.5703125" style="18" customWidth="1"/>
    <col min="4091" max="4091" width="3.7109375" style="18" customWidth="1"/>
    <col min="4092" max="4092" width="4.5703125" style="18" customWidth="1"/>
    <col min="4093" max="4093" width="6" style="18" customWidth="1"/>
    <col min="4094" max="4094" width="6.7109375" style="18" customWidth="1"/>
    <col min="4095" max="4095" width="5" style="18" customWidth="1"/>
    <col min="4096" max="4096" width="6.7109375" style="18" customWidth="1"/>
    <col min="4097" max="4097" width="8.28515625" style="18" customWidth="1"/>
    <col min="4098" max="4099" width="6.7109375" style="18" customWidth="1"/>
    <col min="4100" max="4100" width="5.28515625" style="18" customWidth="1"/>
    <col min="4101" max="4101" width="4.28515625" style="18" customWidth="1"/>
    <col min="4102" max="4102" width="5.5703125" style="18" customWidth="1"/>
    <col min="4103" max="4103" width="6.5703125" style="18" customWidth="1"/>
    <col min="4104" max="4106" width="6.28515625" style="18" customWidth="1"/>
    <col min="4107" max="4344" width="9.28515625" style="18"/>
    <col min="4345" max="4345" width="6.28515625" style="18" customWidth="1"/>
    <col min="4346" max="4346" width="3.5703125" style="18" customWidth="1"/>
    <col min="4347" max="4347" width="3.7109375" style="18" customWidth="1"/>
    <col min="4348" max="4348" width="4.5703125" style="18" customWidth="1"/>
    <col min="4349" max="4349" width="6" style="18" customWidth="1"/>
    <col min="4350" max="4350" width="6.7109375" style="18" customWidth="1"/>
    <col min="4351" max="4351" width="5" style="18" customWidth="1"/>
    <col min="4352" max="4352" width="6.7109375" style="18" customWidth="1"/>
    <col min="4353" max="4353" width="8.28515625" style="18" customWidth="1"/>
    <col min="4354" max="4355" width="6.7109375" style="18" customWidth="1"/>
    <col min="4356" max="4356" width="5.28515625" style="18" customWidth="1"/>
    <col min="4357" max="4357" width="4.28515625" style="18" customWidth="1"/>
    <col min="4358" max="4358" width="5.5703125" style="18" customWidth="1"/>
    <col min="4359" max="4359" width="6.5703125" style="18" customWidth="1"/>
    <col min="4360" max="4362" width="6.28515625" style="18" customWidth="1"/>
    <col min="4363" max="4600" width="9.28515625" style="18"/>
    <col min="4601" max="4601" width="6.28515625" style="18" customWidth="1"/>
    <col min="4602" max="4602" width="3.5703125" style="18" customWidth="1"/>
    <col min="4603" max="4603" width="3.7109375" style="18" customWidth="1"/>
    <col min="4604" max="4604" width="4.5703125" style="18" customWidth="1"/>
    <col min="4605" max="4605" width="6" style="18" customWidth="1"/>
    <col min="4606" max="4606" width="6.7109375" style="18" customWidth="1"/>
    <col min="4607" max="4607" width="5" style="18" customWidth="1"/>
    <col min="4608" max="4608" width="6.7109375" style="18" customWidth="1"/>
    <col min="4609" max="4609" width="8.28515625" style="18" customWidth="1"/>
    <col min="4610" max="4611" width="6.7109375" style="18" customWidth="1"/>
    <col min="4612" max="4612" width="5.28515625" style="18" customWidth="1"/>
    <col min="4613" max="4613" width="4.28515625" style="18" customWidth="1"/>
    <col min="4614" max="4614" width="5.5703125" style="18" customWidth="1"/>
    <col min="4615" max="4615" width="6.5703125" style="18" customWidth="1"/>
    <col min="4616" max="4618" width="6.28515625" style="18" customWidth="1"/>
    <col min="4619" max="4856" width="9.28515625" style="18"/>
    <col min="4857" max="4857" width="6.28515625" style="18" customWidth="1"/>
    <col min="4858" max="4858" width="3.5703125" style="18" customWidth="1"/>
    <col min="4859" max="4859" width="3.7109375" style="18" customWidth="1"/>
    <col min="4860" max="4860" width="4.5703125" style="18" customWidth="1"/>
    <col min="4861" max="4861" width="6" style="18" customWidth="1"/>
    <col min="4862" max="4862" width="6.7109375" style="18" customWidth="1"/>
    <col min="4863" max="4863" width="5" style="18" customWidth="1"/>
    <col min="4864" max="4864" width="6.7109375" style="18" customWidth="1"/>
    <col min="4865" max="4865" width="8.28515625" style="18" customWidth="1"/>
    <col min="4866" max="4867" width="6.7109375" style="18" customWidth="1"/>
    <col min="4868" max="4868" width="5.28515625" style="18" customWidth="1"/>
    <col min="4869" max="4869" width="4.28515625" style="18" customWidth="1"/>
    <col min="4870" max="4870" width="5.5703125" style="18" customWidth="1"/>
    <col min="4871" max="4871" width="6.5703125" style="18" customWidth="1"/>
    <col min="4872" max="4874" width="6.28515625" style="18" customWidth="1"/>
    <col min="4875" max="5112" width="9.28515625" style="18"/>
    <col min="5113" max="5113" width="6.28515625" style="18" customWidth="1"/>
    <col min="5114" max="5114" width="3.5703125" style="18" customWidth="1"/>
    <col min="5115" max="5115" width="3.7109375" style="18" customWidth="1"/>
    <col min="5116" max="5116" width="4.5703125" style="18" customWidth="1"/>
    <col min="5117" max="5117" width="6" style="18" customWidth="1"/>
    <col min="5118" max="5118" width="6.7109375" style="18" customWidth="1"/>
    <col min="5119" max="5119" width="5" style="18" customWidth="1"/>
    <col min="5120" max="5120" width="6.7109375" style="18" customWidth="1"/>
    <col min="5121" max="5121" width="8.28515625" style="18" customWidth="1"/>
    <col min="5122" max="5123" width="6.7109375" style="18" customWidth="1"/>
    <col min="5124" max="5124" width="5.28515625" style="18" customWidth="1"/>
    <col min="5125" max="5125" width="4.28515625" style="18" customWidth="1"/>
    <col min="5126" max="5126" width="5.5703125" style="18" customWidth="1"/>
    <col min="5127" max="5127" width="6.5703125" style="18" customWidth="1"/>
    <col min="5128" max="5130" width="6.28515625" style="18" customWidth="1"/>
    <col min="5131" max="5368" width="9.28515625" style="18"/>
    <col min="5369" max="5369" width="6.28515625" style="18" customWidth="1"/>
    <col min="5370" max="5370" width="3.5703125" style="18" customWidth="1"/>
    <col min="5371" max="5371" width="3.7109375" style="18" customWidth="1"/>
    <col min="5372" max="5372" width="4.5703125" style="18" customWidth="1"/>
    <col min="5373" max="5373" width="6" style="18" customWidth="1"/>
    <col min="5374" max="5374" width="6.7109375" style="18" customWidth="1"/>
    <col min="5375" max="5375" width="5" style="18" customWidth="1"/>
    <col min="5376" max="5376" width="6.7109375" style="18" customWidth="1"/>
    <col min="5377" max="5377" width="8.28515625" style="18" customWidth="1"/>
    <col min="5378" max="5379" width="6.7109375" style="18" customWidth="1"/>
    <col min="5380" max="5380" width="5.28515625" style="18" customWidth="1"/>
    <col min="5381" max="5381" width="4.28515625" style="18" customWidth="1"/>
    <col min="5382" max="5382" width="5.5703125" style="18" customWidth="1"/>
    <col min="5383" max="5383" width="6.5703125" style="18" customWidth="1"/>
    <col min="5384" max="5386" width="6.28515625" style="18" customWidth="1"/>
    <col min="5387" max="5624" width="9.28515625" style="18"/>
    <col min="5625" max="5625" width="6.28515625" style="18" customWidth="1"/>
    <col min="5626" max="5626" width="3.5703125" style="18" customWidth="1"/>
    <col min="5627" max="5627" width="3.7109375" style="18" customWidth="1"/>
    <col min="5628" max="5628" width="4.5703125" style="18" customWidth="1"/>
    <col min="5629" max="5629" width="6" style="18" customWidth="1"/>
    <col min="5630" max="5630" width="6.7109375" style="18" customWidth="1"/>
    <col min="5631" max="5631" width="5" style="18" customWidth="1"/>
    <col min="5632" max="5632" width="6.7109375" style="18" customWidth="1"/>
    <col min="5633" max="5633" width="8.28515625" style="18" customWidth="1"/>
    <col min="5634" max="5635" width="6.7109375" style="18" customWidth="1"/>
    <col min="5636" max="5636" width="5.28515625" style="18" customWidth="1"/>
    <col min="5637" max="5637" width="4.28515625" style="18" customWidth="1"/>
    <col min="5638" max="5638" width="5.5703125" style="18" customWidth="1"/>
    <col min="5639" max="5639" width="6.5703125" style="18" customWidth="1"/>
    <col min="5640" max="5642" width="6.28515625" style="18" customWidth="1"/>
    <col min="5643" max="5880" width="9.28515625" style="18"/>
    <col min="5881" max="5881" width="6.28515625" style="18" customWidth="1"/>
    <col min="5882" max="5882" width="3.5703125" style="18" customWidth="1"/>
    <col min="5883" max="5883" width="3.7109375" style="18" customWidth="1"/>
    <col min="5884" max="5884" width="4.5703125" style="18" customWidth="1"/>
    <col min="5885" max="5885" width="6" style="18" customWidth="1"/>
    <col min="5886" max="5886" width="6.7109375" style="18" customWidth="1"/>
    <col min="5887" max="5887" width="5" style="18" customWidth="1"/>
    <col min="5888" max="5888" width="6.7109375" style="18" customWidth="1"/>
    <col min="5889" max="5889" width="8.28515625" style="18" customWidth="1"/>
    <col min="5890" max="5891" width="6.7109375" style="18" customWidth="1"/>
    <col min="5892" max="5892" width="5.28515625" style="18" customWidth="1"/>
    <col min="5893" max="5893" width="4.28515625" style="18" customWidth="1"/>
    <col min="5894" max="5894" width="5.5703125" style="18" customWidth="1"/>
    <col min="5895" max="5895" width="6.5703125" style="18" customWidth="1"/>
    <col min="5896" max="5898" width="6.28515625" style="18" customWidth="1"/>
    <col min="5899" max="6136" width="9.28515625" style="18"/>
    <col min="6137" max="6137" width="6.28515625" style="18" customWidth="1"/>
    <col min="6138" max="6138" width="3.5703125" style="18" customWidth="1"/>
    <col min="6139" max="6139" width="3.7109375" style="18" customWidth="1"/>
    <col min="6140" max="6140" width="4.5703125" style="18" customWidth="1"/>
    <col min="6141" max="6141" width="6" style="18" customWidth="1"/>
    <col min="6142" max="6142" width="6.7109375" style="18" customWidth="1"/>
    <col min="6143" max="6143" width="5" style="18" customWidth="1"/>
    <col min="6144" max="6144" width="6.7109375" style="18" customWidth="1"/>
    <col min="6145" max="6145" width="8.28515625" style="18" customWidth="1"/>
    <col min="6146" max="6147" width="6.7109375" style="18" customWidth="1"/>
    <col min="6148" max="6148" width="5.28515625" style="18" customWidth="1"/>
    <col min="6149" max="6149" width="4.28515625" style="18" customWidth="1"/>
    <col min="6150" max="6150" width="5.5703125" style="18" customWidth="1"/>
    <col min="6151" max="6151" width="6.5703125" style="18" customWidth="1"/>
    <col min="6152" max="6154" width="6.28515625" style="18" customWidth="1"/>
    <col min="6155" max="6392" width="9.28515625" style="18"/>
    <col min="6393" max="6393" width="6.28515625" style="18" customWidth="1"/>
    <col min="6394" max="6394" width="3.5703125" style="18" customWidth="1"/>
    <col min="6395" max="6395" width="3.7109375" style="18" customWidth="1"/>
    <col min="6396" max="6396" width="4.5703125" style="18" customWidth="1"/>
    <col min="6397" max="6397" width="6" style="18" customWidth="1"/>
    <col min="6398" max="6398" width="6.7109375" style="18" customWidth="1"/>
    <col min="6399" max="6399" width="5" style="18" customWidth="1"/>
    <col min="6400" max="6400" width="6.7109375" style="18" customWidth="1"/>
    <col min="6401" max="6401" width="8.28515625" style="18" customWidth="1"/>
    <col min="6402" max="6403" width="6.7109375" style="18" customWidth="1"/>
    <col min="6404" max="6404" width="5.28515625" style="18" customWidth="1"/>
    <col min="6405" max="6405" width="4.28515625" style="18" customWidth="1"/>
    <col min="6406" max="6406" width="5.5703125" style="18" customWidth="1"/>
    <col min="6407" max="6407" width="6.5703125" style="18" customWidth="1"/>
    <col min="6408" max="6410" width="6.28515625" style="18" customWidth="1"/>
    <col min="6411" max="6648" width="9.28515625" style="18"/>
    <col min="6649" max="6649" width="6.28515625" style="18" customWidth="1"/>
    <col min="6650" max="6650" width="3.5703125" style="18" customWidth="1"/>
    <col min="6651" max="6651" width="3.7109375" style="18" customWidth="1"/>
    <col min="6652" max="6652" width="4.5703125" style="18" customWidth="1"/>
    <col min="6653" max="6653" width="6" style="18" customWidth="1"/>
    <col min="6654" max="6654" width="6.7109375" style="18" customWidth="1"/>
    <col min="6655" max="6655" width="5" style="18" customWidth="1"/>
    <col min="6656" max="6656" width="6.7109375" style="18" customWidth="1"/>
    <col min="6657" max="6657" width="8.28515625" style="18" customWidth="1"/>
    <col min="6658" max="6659" width="6.7109375" style="18" customWidth="1"/>
    <col min="6660" max="6660" width="5.28515625" style="18" customWidth="1"/>
    <col min="6661" max="6661" width="4.28515625" style="18" customWidth="1"/>
    <col min="6662" max="6662" width="5.5703125" style="18" customWidth="1"/>
    <col min="6663" max="6663" width="6.5703125" style="18" customWidth="1"/>
    <col min="6664" max="6666" width="6.28515625" style="18" customWidth="1"/>
    <col min="6667" max="6904" width="9.28515625" style="18"/>
    <col min="6905" max="6905" width="6.28515625" style="18" customWidth="1"/>
    <col min="6906" max="6906" width="3.5703125" style="18" customWidth="1"/>
    <col min="6907" max="6907" width="3.7109375" style="18" customWidth="1"/>
    <col min="6908" max="6908" width="4.5703125" style="18" customWidth="1"/>
    <col min="6909" max="6909" width="6" style="18" customWidth="1"/>
    <col min="6910" max="6910" width="6.7109375" style="18" customWidth="1"/>
    <col min="6911" max="6911" width="5" style="18" customWidth="1"/>
    <col min="6912" max="6912" width="6.7109375" style="18" customWidth="1"/>
    <col min="6913" max="6913" width="8.28515625" style="18" customWidth="1"/>
    <col min="6914" max="6915" width="6.7109375" style="18" customWidth="1"/>
    <col min="6916" max="6916" width="5.28515625" style="18" customWidth="1"/>
    <col min="6917" max="6917" width="4.28515625" style="18" customWidth="1"/>
    <col min="6918" max="6918" width="5.5703125" style="18" customWidth="1"/>
    <col min="6919" max="6919" width="6.5703125" style="18" customWidth="1"/>
    <col min="6920" max="6922" width="6.28515625" style="18" customWidth="1"/>
    <col min="6923" max="7160" width="9.28515625" style="18"/>
    <col min="7161" max="7161" width="6.28515625" style="18" customWidth="1"/>
    <col min="7162" max="7162" width="3.5703125" style="18" customWidth="1"/>
    <col min="7163" max="7163" width="3.7109375" style="18" customWidth="1"/>
    <col min="7164" max="7164" width="4.5703125" style="18" customWidth="1"/>
    <col min="7165" max="7165" width="6" style="18" customWidth="1"/>
    <col min="7166" max="7166" width="6.7109375" style="18" customWidth="1"/>
    <col min="7167" max="7167" width="5" style="18" customWidth="1"/>
    <col min="7168" max="7168" width="6.7109375" style="18" customWidth="1"/>
    <col min="7169" max="7169" width="8.28515625" style="18" customWidth="1"/>
    <col min="7170" max="7171" width="6.7109375" style="18" customWidth="1"/>
    <col min="7172" max="7172" width="5.28515625" style="18" customWidth="1"/>
    <col min="7173" max="7173" width="4.28515625" style="18" customWidth="1"/>
    <col min="7174" max="7174" width="5.5703125" style="18" customWidth="1"/>
    <col min="7175" max="7175" width="6.5703125" style="18" customWidth="1"/>
    <col min="7176" max="7178" width="6.28515625" style="18" customWidth="1"/>
    <col min="7179" max="7416" width="9.28515625" style="18"/>
    <col min="7417" max="7417" width="6.28515625" style="18" customWidth="1"/>
    <col min="7418" max="7418" width="3.5703125" style="18" customWidth="1"/>
    <col min="7419" max="7419" width="3.7109375" style="18" customWidth="1"/>
    <col min="7420" max="7420" width="4.5703125" style="18" customWidth="1"/>
    <col min="7421" max="7421" width="6" style="18" customWidth="1"/>
    <col min="7422" max="7422" width="6.7109375" style="18" customWidth="1"/>
    <col min="7423" max="7423" width="5" style="18" customWidth="1"/>
    <col min="7424" max="7424" width="6.7109375" style="18" customWidth="1"/>
    <col min="7425" max="7425" width="8.28515625" style="18" customWidth="1"/>
    <col min="7426" max="7427" width="6.7109375" style="18" customWidth="1"/>
    <col min="7428" max="7428" width="5.28515625" style="18" customWidth="1"/>
    <col min="7429" max="7429" width="4.28515625" style="18" customWidth="1"/>
    <col min="7430" max="7430" width="5.5703125" style="18" customWidth="1"/>
    <col min="7431" max="7431" width="6.5703125" style="18" customWidth="1"/>
    <col min="7432" max="7434" width="6.28515625" style="18" customWidth="1"/>
    <col min="7435" max="7672" width="9.28515625" style="18"/>
    <col min="7673" max="7673" width="6.28515625" style="18" customWidth="1"/>
    <col min="7674" max="7674" width="3.5703125" style="18" customWidth="1"/>
    <col min="7675" max="7675" width="3.7109375" style="18" customWidth="1"/>
    <col min="7676" max="7676" width="4.5703125" style="18" customWidth="1"/>
    <col min="7677" max="7677" width="6" style="18" customWidth="1"/>
    <col min="7678" max="7678" width="6.7109375" style="18" customWidth="1"/>
    <col min="7679" max="7679" width="5" style="18" customWidth="1"/>
    <col min="7680" max="7680" width="6.7109375" style="18" customWidth="1"/>
    <col min="7681" max="7681" width="8.28515625" style="18" customWidth="1"/>
    <col min="7682" max="7683" width="6.7109375" style="18" customWidth="1"/>
    <col min="7684" max="7684" width="5.28515625" style="18" customWidth="1"/>
    <col min="7685" max="7685" width="4.28515625" style="18" customWidth="1"/>
    <col min="7686" max="7686" width="5.5703125" style="18" customWidth="1"/>
    <col min="7687" max="7687" width="6.5703125" style="18" customWidth="1"/>
    <col min="7688" max="7690" width="6.28515625" style="18" customWidth="1"/>
    <col min="7691" max="7928" width="9.28515625" style="18"/>
    <col min="7929" max="7929" width="6.28515625" style="18" customWidth="1"/>
    <col min="7930" max="7930" width="3.5703125" style="18" customWidth="1"/>
    <col min="7931" max="7931" width="3.7109375" style="18" customWidth="1"/>
    <col min="7932" max="7932" width="4.5703125" style="18" customWidth="1"/>
    <col min="7933" max="7933" width="6" style="18" customWidth="1"/>
    <col min="7934" max="7934" width="6.7109375" style="18" customWidth="1"/>
    <col min="7935" max="7935" width="5" style="18" customWidth="1"/>
    <col min="7936" max="7936" width="6.7109375" style="18" customWidth="1"/>
    <col min="7937" max="7937" width="8.28515625" style="18" customWidth="1"/>
    <col min="7938" max="7939" width="6.7109375" style="18" customWidth="1"/>
    <col min="7940" max="7940" width="5.28515625" style="18" customWidth="1"/>
    <col min="7941" max="7941" width="4.28515625" style="18" customWidth="1"/>
    <col min="7942" max="7942" width="5.5703125" style="18" customWidth="1"/>
    <col min="7943" max="7943" width="6.5703125" style="18" customWidth="1"/>
    <col min="7944" max="7946" width="6.28515625" style="18" customWidth="1"/>
    <col min="7947" max="8184" width="9.28515625" style="18"/>
    <col min="8185" max="8185" width="6.28515625" style="18" customWidth="1"/>
    <col min="8186" max="8186" width="3.5703125" style="18" customWidth="1"/>
    <col min="8187" max="8187" width="3.7109375" style="18" customWidth="1"/>
    <col min="8188" max="8188" width="4.5703125" style="18" customWidth="1"/>
    <col min="8189" max="8189" width="6" style="18" customWidth="1"/>
    <col min="8190" max="8190" width="6.7109375" style="18" customWidth="1"/>
    <col min="8191" max="8191" width="5" style="18" customWidth="1"/>
    <col min="8192" max="8192" width="6.7109375" style="18" customWidth="1"/>
    <col min="8193" max="8193" width="8.28515625" style="18" customWidth="1"/>
    <col min="8194" max="8195" width="6.7109375" style="18" customWidth="1"/>
    <col min="8196" max="8196" width="5.28515625" style="18" customWidth="1"/>
    <col min="8197" max="8197" width="4.28515625" style="18" customWidth="1"/>
    <col min="8198" max="8198" width="5.5703125" style="18" customWidth="1"/>
    <col min="8199" max="8199" width="6.5703125" style="18" customWidth="1"/>
    <col min="8200" max="8202" width="6.28515625" style="18" customWidth="1"/>
    <col min="8203" max="8440" width="9.28515625" style="18"/>
    <col min="8441" max="8441" width="6.28515625" style="18" customWidth="1"/>
    <col min="8442" max="8442" width="3.5703125" style="18" customWidth="1"/>
    <col min="8443" max="8443" width="3.7109375" style="18" customWidth="1"/>
    <col min="8444" max="8444" width="4.5703125" style="18" customWidth="1"/>
    <col min="8445" max="8445" width="6" style="18" customWidth="1"/>
    <col min="8446" max="8446" width="6.7109375" style="18" customWidth="1"/>
    <col min="8447" max="8447" width="5" style="18" customWidth="1"/>
    <col min="8448" max="8448" width="6.7109375" style="18" customWidth="1"/>
    <col min="8449" max="8449" width="8.28515625" style="18" customWidth="1"/>
    <col min="8450" max="8451" width="6.7109375" style="18" customWidth="1"/>
    <col min="8452" max="8452" width="5.28515625" style="18" customWidth="1"/>
    <col min="8453" max="8453" width="4.28515625" style="18" customWidth="1"/>
    <col min="8454" max="8454" width="5.5703125" style="18" customWidth="1"/>
    <col min="8455" max="8455" width="6.5703125" style="18" customWidth="1"/>
    <col min="8456" max="8458" width="6.28515625" style="18" customWidth="1"/>
    <col min="8459" max="8696" width="9.28515625" style="18"/>
    <col min="8697" max="8697" width="6.28515625" style="18" customWidth="1"/>
    <col min="8698" max="8698" width="3.5703125" style="18" customWidth="1"/>
    <col min="8699" max="8699" width="3.7109375" style="18" customWidth="1"/>
    <col min="8700" max="8700" width="4.5703125" style="18" customWidth="1"/>
    <col min="8701" max="8701" width="6" style="18" customWidth="1"/>
    <col min="8702" max="8702" width="6.7109375" style="18" customWidth="1"/>
    <col min="8703" max="8703" width="5" style="18" customWidth="1"/>
    <col min="8704" max="8704" width="6.7109375" style="18" customWidth="1"/>
    <col min="8705" max="8705" width="8.28515625" style="18" customWidth="1"/>
    <col min="8706" max="8707" width="6.7109375" style="18" customWidth="1"/>
    <col min="8708" max="8708" width="5.28515625" style="18" customWidth="1"/>
    <col min="8709" max="8709" width="4.28515625" style="18" customWidth="1"/>
    <col min="8710" max="8710" width="5.5703125" style="18" customWidth="1"/>
    <col min="8711" max="8711" width="6.5703125" style="18" customWidth="1"/>
    <col min="8712" max="8714" width="6.28515625" style="18" customWidth="1"/>
    <col min="8715" max="8952" width="9.28515625" style="18"/>
    <col min="8953" max="8953" width="6.28515625" style="18" customWidth="1"/>
    <col min="8954" max="8954" width="3.5703125" style="18" customWidth="1"/>
    <col min="8955" max="8955" width="3.7109375" style="18" customWidth="1"/>
    <col min="8956" max="8956" width="4.5703125" style="18" customWidth="1"/>
    <col min="8957" max="8957" width="6" style="18" customWidth="1"/>
    <col min="8958" max="8958" width="6.7109375" style="18" customWidth="1"/>
    <col min="8959" max="8959" width="5" style="18" customWidth="1"/>
    <col min="8960" max="8960" width="6.7109375" style="18" customWidth="1"/>
    <col min="8961" max="8961" width="8.28515625" style="18" customWidth="1"/>
    <col min="8962" max="8963" width="6.7109375" style="18" customWidth="1"/>
    <col min="8964" max="8964" width="5.28515625" style="18" customWidth="1"/>
    <col min="8965" max="8965" width="4.28515625" style="18" customWidth="1"/>
    <col min="8966" max="8966" width="5.5703125" style="18" customWidth="1"/>
    <col min="8967" max="8967" width="6.5703125" style="18" customWidth="1"/>
    <col min="8968" max="8970" width="6.28515625" style="18" customWidth="1"/>
    <col min="8971" max="9208" width="9.28515625" style="18"/>
    <col min="9209" max="9209" width="6.28515625" style="18" customWidth="1"/>
    <col min="9210" max="9210" width="3.5703125" style="18" customWidth="1"/>
    <col min="9211" max="9211" width="3.7109375" style="18" customWidth="1"/>
    <col min="9212" max="9212" width="4.5703125" style="18" customWidth="1"/>
    <col min="9213" max="9213" width="6" style="18" customWidth="1"/>
    <col min="9214" max="9214" width="6.7109375" style="18" customWidth="1"/>
    <col min="9215" max="9215" width="5" style="18" customWidth="1"/>
    <col min="9216" max="9216" width="6.7109375" style="18" customWidth="1"/>
    <col min="9217" max="9217" width="8.28515625" style="18" customWidth="1"/>
    <col min="9218" max="9219" width="6.7109375" style="18" customWidth="1"/>
    <col min="9220" max="9220" width="5.28515625" style="18" customWidth="1"/>
    <col min="9221" max="9221" width="4.28515625" style="18" customWidth="1"/>
    <col min="9222" max="9222" width="5.5703125" style="18" customWidth="1"/>
    <col min="9223" max="9223" width="6.5703125" style="18" customWidth="1"/>
    <col min="9224" max="9226" width="6.28515625" style="18" customWidth="1"/>
    <col min="9227" max="9464" width="9.28515625" style="18"/>
    <col min="9465" max="9465" width="6.28515625" style="18" customWidth="1"/>
    <col min="9466" max="9466" width="3.5703125" style="18" customWidth="1"/>
    <col min="9467" max="9467" width="3.7109375" style="18" customWidth="1"/>
    <col min="9468" max="9468" width="4.5703125" style="18" customWidth="1"/>
    <col min="9469" max="9469" width="6" style="18" customWidth="1"/>
    <col min="9470" max="9470" width="6.7109375" style="18" customWidth="1"/>
    <col min="9471" max="9471" width="5" style="18" customWidth="1"/>
    <col min="9472" max="9472" width="6.7109375" style="18" customWidth="1"/>
    <col min="9473" max="9473" width="8.28515625" style="18" customWidth="1"/>
    <col min="9474" max="9475" width="6.7109375" style="18" customWidth="1"/>
    <col min="9476" max="9476" width="5.28515625" style="18" customWidth="1"/>
    <col min="9477" max="9477" width="4.28515625" style="18" customWidth="1"/>
    <col min="9478" max="9478" width="5.5703125" style="18" customWidth="1"/>
    <col min="9479" max="9479" width="6.5703125" style="18" customWidth="1"/>
    <col min="9480" max="9482" width="6.28515625" style="18" customWidth="1"/>
    <col min="9483" max="9720" width="9.28515625" style="18"/>
    <col min="9721" max="9721" width="6.28515625" style="18" customWidth="1"/>
    <col min="9722" max="9722" width="3.5703125" style="18" customWidth="1"/>
    <col min="9723" max="9723" width="3.7109375" style="18" customWidth="1"/>
    <col min="9724" max="9724" width="4.5703125" style="18" customWidth="1"/>
    <col min="9725" max="9725" width="6" style="18" customWidth="1"/>
    <col min="9726" max="9726" width="6.7109375" style="18" customWidth="1"/>
    <col min="9727" max="9727" width="5" style="18" customWidth="1"/>
    <col min="9728" max="9728" width="6.7109375" style="18" customWidth="1"/>
    <col min="9729" max="9729" width="8.28515625" style="18" customWidth="1"/>
    <col min="9730" max="9731" width="6.7109375" style="18" customWidth="1"/>
    <col min="9732" max="9732" width="5.28515625" style="18" customWidth="1"/>
    <col min="9733" max="9733" width="4.28515625" style="18" customWidth="1"/>
    <col min="9734" max="9734" width="5.5703125" style="18" customWidth="1"/>
    <col min="9735" max="9735" width="6.5703125" style="18" customWidth="1"/>
    <col min="9736" max="9738" width="6.28515625" style="18" customWidth="1"/>
    <col min="9739" max="9976" width="9.28515625" style="18"/>
    <col min="9977" max="9977" width="6.28515625" style="18" customWidth="1"/>
    <col min="9978" max="9978" width="3.5703125" style="18" customWidth="1"/>
    <col min="9979" max="9979" width="3.7109375" style="18" customWidth="1"/>
    <col min="9980" max="9980" width="4.5703125" style="18" customWidth="1"/>
    <col min="9981" max="9981" width="6" style="18" customWidth="1"/>
    <col min="9982" max="9982" width="6.7109375" style="18" customWidth="1"/>
    <col min="9983" max="9983" width="5" style="18" customWidth="1"/>
    <col min="9984" max="9984" width="6.7109375" style="18" customWidth="1"/>
    <col min="9985" max="9985" width="8.28515625" style="18" customWidth="1"/>
    <col min="9986" max="9987" width="6.7109375" style="18" customWidth="1"/>
    <col min="9988" max="9988" width="5.28515625" style="18" customWidth="1"/>
    <col min="9989" max="9989" width="4.28515625" style="18" customWidth="1"/>
    <col min="9990" max="9990" width="5.5703125" style="18" customWidth="1"/>
    <col min="9991" max="9991" width="6.5703125" style="18" customWidth="1"/>
    <col min="9992" max="9994" width="6.28515625" style="18" customWidth="1"/>
    <col min="9995" max="10232" width="9.28515625" style="18"/>
    <col min="10233" max="10233" width="6.28515625" style="18" customWidth="1"/>
    <col min="10234" max="10234" width="3.5703125" style="18" customWidth="1"/>
    <col min="10235" max="10235" width="3.7109375" style="18" customWidth="1"/>
    <col min="10236" max="10236" width="4.5703125" style="18" customWidth="1"/>
    <col min="10237" max="10237" width="6" style="18" customWidth="1"/>
    <col min="10238" max="10238" width="6.7109375" style="18" customWidth="1"/>
    <col min="10239" max="10239" width="5" style="18" customWidth="1"/>
    <col min="10240" max="10240" width="6.7109375" style="18" customWidth="1"/>
    <col min="10241" max="10241" width="8.28515625" style="18" customWidth="1"/>
    <col min="10242" max="10243" width="6.7109375" style="18" customWidth="1"/>
    <col min="10244" max="10244" width="5.28515625" style="18" customWidth="1"/>
    <col min="10245" max="10245" width="4.28515625" style="18" customWidth="1"/>
    <col min="10246" max="10246" width="5.5703125" style="18" customWidth="1"/>
    <col min="10247" max="10247" width="6.5703125" style="18" customWidth="1"/>
    <col min="10248" max="10250" width="6.28515625" style="18" customWidth="1"/>
    <col min="10251" max="10488" width="9.28515625" style="18"/>
    <col min="10489" max="10489" width="6.28515625" style="18" customWidth="1"/>
    <col min="10490" max="10490" width="3.5703125" style="18" customWidth="1"/>
    <col min="10491" max="10491" width="3.7109375" style="18" customWidth="1"/>
    <col min="10492" max="10492" width="4.5703125" style="18" customWidth="1"/>
    <col min="10493" max="10493" width="6" style="18" customWidth="1"/>
    <col min="10494" max="10494" width="6.7109375" style="18" customWidth="1"/>
    <col min="10495" max="10495" width="5" style="18" customWidth="1"/>
    <col min="10496" max="10496" width="6.7109375" style="18" customWidth="1"/>
    <col min="10497" max="10497" width="8.28515625" style="18" customWidth="1"/>
    <col min="10498" max="10499" width="6.7109375" style="18" customWidth="1"/>
    <col min="10500" max="10500" width="5.28515625" style="18" customWidth="1"/>
    <col min="10501" max="10501" width="4.28515625" style="18" customWidth="1"/>
    <col min="10502" max="10502" width="5.5703125" style="18" customWidth="1"/>
    <col min="10503" max="10503" width="6.5703125" style="18" customWidth="1"/>
    <col min="10504" max="10506" width="6.28515625" style="18" customWidth="1"/>
    <col min="10507" max="10744" width="9.28515625" style="18"/>
    <col min="10745" max="10745" width="6.28515625" style="18" customWidth="1"/>
    <col min="10746" max="10746" width="3.5703125" style="18" customWidth="1"/>
    <col min="10747" max="10747" width="3.7109375" style="18" customWidth="1"/>
    <col min="10748" max="10748" width="4.5703125" style="18" customWidth="1"/>
    <col min="10749" max="10749" width="6" style="18" customWidth="1"/>
    <col min="10750" max="10750" width="6.7109375" style="18" customWidth="1"/>
    <col min="10751" max="10751" width="5" style="18" customWidth="1"/>
    <col min="10752" max="10752" width="6.7109375" style="18" customWidth="1"/>
    <col min="10753" max="10753" width="8.28515625" style="18" customWidth="1"/>
    <col min="10754" max="10755" width="6.7109375" style="18" customWidth="1"/>
    <col min="10756" max="10756" width="5.28515625" style="18" customWidth="1"/>
    <col min="10757" max="10757" width="4.28515625" style="18" customWidth="1"/>
    <col min="10758" max="10758" width="5.5703125" style="18" customWidth="1"/>
    <col min="10759" max="10759" width="6.5703125" style="18" customWidth="1"/>
    <col min="10760" max="10762" width="6.28515625" style="18" customWidth="1"/>
    <col min="10763" max="11000" width="9.28515625" style="18"/>
    <col min="11001" max="11001" width="6.28515625" style="18" customWidth="1"/>
    <col min="11002" max="11002" width="3.5703125" style="18" customWidth="1"/>
    <col min="11003" max="11003" width="3.7109375" style="18" customWidth="1"/>
    <col min="11004" max="11004" width="4.5703125" style="18" customWidth="1"/>
    <col min="11005" max="11005" width="6" style="18" customWidth="1"/>
    <col min="11006" max="11006" width="6.7109375" style="18" customWidth="1"/>
    <col min="11007" max="11007" width="5" style="18" customWidth="1"/>
    <col min="11008" max="11008" width="6.7109375" style="18" customWidth="1"/>
    <col min="11009" max="11009" width="8.28515625" style="18" customWidth="1"/>
    <col min="11010" max="11011" width="6.7109375" style="18" customWidth="1"/>
    <col min="11012" max="11012" width="5.28515625" style="18" customWidth="1"/>
    <col min="11013" max="11013" width="4.28515625" style="18" customWidth="1"/>
    <col min="11014" max="11014" width="5.5703125" style="18" customWidth="1"/>
    <col min="11015" max="11015" width="6.5703125" style="18" customWidth="1"/>
    <col min="11016" max="11018" width="6.28515625" style="18" customWidth="1"/>
    <col min="11019" max="11256" width="9.28515625" style="18"/>
    <col min="11257" max="11257" width="6.28515625" style="18" customWidth="1"/>
    <col min="11258" max="11258" width="3.5703125" style="18" customWidth="1"/>
    <col min="11259" max="11259" width="3.7109375" style="18" customWidth="1"/>
    <col min="11260" max="11260" width="4.5703125" style="18" customWidth="1"/>
    <col min="11261" max="11261" width="6" style="18" customWidth="1"/>
    <col min="11262" max="11262" width="6.7109375" style="18" customWidth="1"/>
    <col min="11263" max="11263" width="5" style="18" customWidth="1"/>
    <col min="11264" max="11264" width="6.7109375" style="18" customWidth="1"/>
    <col min="11265" max="11265" width="8.28515625" style="18" customWidth="1"/>
    <col min="11266" max="11267" width="6.7109375" style="18" customWidth="1"/>
    <col min="11268" max="11268" width="5.28515625" style="18" customWidth="1"/>
    <col min="11269" max="11269" width="4.28515625" style="18" customWidth="1"/>
    <col min="11270" max="11270" width="5.5703125" style="18" customWidth="1"/>
    <col min="11271" max="11271" width="6.5703125" style="18" customWidth="1"/>
    <col min="11272" max="11274" width="6.28515625" style="18" customWidth="1"/>
    <col min="11275" max="11512" width="9.28515625" style="18"/>
    <col min="11513" max="11513" width="6.28515625" style="18" customWidth="1"/>
    <col min="11514" max="11514" width="3.5703125" style="18" customWidth="1"/>
    <col min="11515" max="11515" width="3.7109375" style="18" customWidth="1"/>
    <col min="11516" max="11516" width="4.5703125" style="18" customWidth="1"/>
    <col min="11517" max="11517" width="6" style="18" customWidth="1"/>
    <col min="11518" max="11518" width="6.7109375" style="18" customWidth="1"/>
    <col min="11519" max="11519" width="5" style="18" customWidth="1"/>
    <col min="11520" max="11520" width="6.7109375" style="18" customWidth="1"/>
    <col min="11521" max="11521" width="8.28515625" style="18" customWidth="1"/>
    <col min="11522" max="11523" width="6.7109375" style="18" customWidth="1"/>
    <col min="11524" max="11524" width="5.28515625" style="18" customWidth="1"/>
    <col min="11525" max="11525" width="4.28515625" style="18" customWidth="1"/>
    <col min="11526" max="11526" width="5.5703125" style="18" customWidth="1"/>
    <col min="11527" max="11527" width="6.5703125" style="18" customWidth="1"/>
    <col min="11528" max="11530" width="6.28515625" style="18" customWidth="1"/>
    <col min="11531" max="11768" width="9.28515625" style="18"/>
    <col min="11769" max="11769" width="6.28515625" style="18" customWidth="1"/>
    <col min="11770" max="11770" width="3.5703125" style="18" customWidth="1"/>
    <col min="11771" max="11771" width="3.7109375" style="18" customWidth="1"/>
    <col min="11772" max="11772" width="4.5703125" style="18" customWidth="1"/>
    <col min="11773" max="11773" width="6" style="18" customWidth="1"/>
    <col min="11774" max="11774" width="6.7109375" style="18" customWidth="1"/>
    <col min="11775" max="11775" width="5" style="18" customWidth="1"/>
    <col min="11776" max="11776" width="6.7109375" style="18" customWidth="1"/>
    <col min="11777" max="11777" width="8.28515625" style="18" customWidth="1"/>
    <col min="11778" max="11779" width="6.7109375" style="18" customWidth="1"/>
    <col min="11780" max="11780" width="5.28515625" style="18" customWidth="1"/>
    <col min="11781" max="11781" width="4.28515625" style="18" customWidth="1"/>
    <col min="11782" max="11782" width="5.5703125" style="18" customWidth="1"/>
    <col min="11783" max="11783" width="6.5703125" style="18" customWidth="1"/>
    <col min="11784" max="11786" width="6.28515625" style="18" customWidth="1"/>
    <col min="11787" max="12024" width="9.28515625" style="18"/>
    <col min="12025" max="12025" width="6.28515625" style="18" customWidth="1"/>
    <col min="12026" max="12026" width="3.5703125" style="18" customWidth="1"/>
    <col min="12027" max="12027" width="3.7109375" style="18" customWidth="1"/>
    <col min="12028" max="12028" width="4.5703125" style="18" customWidth="1"/>
    <col min="12029" max="12029" width="6" style="18" customWidth="1"/>
    <col min="12030" max="12030" width="6.7109375" style="18" customWidth="1"/>
    <col min="12031" max="12031" width="5" style="18" customWidth="1"/>
    <col min="12032" max="12032" width="6.7109375" style="18" customWidth="1"/>
    <col min="12033" max="12033" width="8.28515625" style="18" customWidth="1"/>
    <col min="12034" max="12035" width="6.7109375" style="18" customWidth="1"/>
    <col min="12036" max="12036" width="5.28515625" style="18" customWidth="1"/>
    <col min="12037" max="12037" width="4.28515625" style="18" customWidth="1"/>
    <col min="12038" max="12038" width="5.5703125" style="18" customWidth="1"/>
    <col min="12039" max="12039" width="6.5703125" style="18" customWidth="1"/>
    <col min="12040" max="12042" width="6.28515625" style="18" customWidth="1"/>
    <col min="12043" max="12280" width="9.28515625" style="18"/>
    <col min="12281" max="12281" width="6.28515625" style="18" customWidth="1"/>
    <col min="12282" max="12282" width="3.5703125" style="18" customWidth="1"/>
    <col min="12283" max="12283" width="3.7109375" style="18" customWidth="1"/>
    <col min="12284" max="12284" width="4.5703125" style="18" customWidth="1"/>
    <col min="12285" max="12285" width="6" style="18" customWidth="1"/>
    <col min="12286" max="12286" width="6.7109375" style="18" customWidth="1"/>
    <col min="12287" max="12287" width="5" style="18" customWidth="1"/>
    <col min="12288" max="12288" width="6.7109375" style="18" customWidth="1"/>
    <col min="12289" max="12289" width="8.28515625" style="18" customWidth="1"/>
    <col min="12290" max="12291" width="6.7109375" style="18" customWidth="1"/>
    <col min="12292" max="12292" width="5.28515625" style="18" customWidth="1"/>
    <col min="12293" max="12293" width="4.28515625" style="18" customWidth="1"/>
    <col min="12294" max="12294" width="5.5703125" style="18" customWidth="1"/>
    <col min="12295" max="12295" width="6.5703125" style="18" customWidth="1"/>
    <col min="12296" max="12298" width="6.28515625" style="18" customWidth="1"/>
    <col min="12299" max="12536" width="9.28515625" style="18"/>
    <col min="12537" max="12537" width="6.28515625" style="18" customWidth="1"/>
    <col min="12538" max="12538" width="3.5703125" style="18" customWidth="1"/>
    <col min="12539" max="12539" width="3.7109375" style="18" customWidth="1"/>
    <col min="12540" max="12540" width="4.5703125" style="18" customWidth="1"/>
    <col min="12541" max="12541" width="6" style="18" customWidth="1"/>
    <col min="12542" max="12542" width="6.7109375" style="18" customWidth="1"/>
    <col min="12543" max="12543" width="5" style="18" customWidth="1"/>
    <col min="12544" max="12544" width="6.7109375" style="18" customWidth="1"/>
    <col min="12545" max="12545" width="8.28515625" style="18" customWidth="1"/>
    <col min="12546" max="12547" width="6.7109375" style="18" customWidth="1"/>
    <col min="12548" max="12548" width="5.28515625" style="18" customWidth="1"/>
    <col min="12549" max="12549" width="4.28515625" style="18" customWidth="1"/>
    <col min="12550" max="12550" width="5.5703125" style="18" customWidth="1"/>
    <col min="12551" max="12551" width="6.5703125" style="18" customWidth="1"/>
    <col min="12552" max="12554" width="6.28515625" style="18" customWidth="1"/>
    <col min="12555" max="12792" width="9.28515625" style="18"/>
    <col min="12793" max="12793" width="6.28515625" style="18" customWidth="1"/>
    <col min="12794" max="12794" width="3.5703125" style="18" customWidth="1"/>
    <col min="12795" max="12795" width="3.7109375" style="18" customWidth="1"/>
    <col min="12796" max="12796" width="4.5703125" style="18" customWidth="1"/>
    <col min="12797" max="12797" width="6" style="18" customWidth="1"/>
    <col min="12798" max="12798" width="6.7109375" style="18" customWidth="1"/>
    <col min="12799" max="12799" width="5" style="18" customWidth="1"/>
    <col min="12800" max="12800" width="6.7109375" style="18" customWidth="1"/>
    <col min="12801" max="12801" width="8.28515625" style="18" customWidth="1"/>
    <col min="12802" max="12803" width="6.7109375" style="18" customWidth="1"/>
    <col min="12804" max="12804" width="5.28515625" style="18" customWidth="1"/>
    <col min="12805" max="12805" width="4.28515625" style="18" customWidth="1"/>
    <col min="12806" max="12806" width="5.5703125" style="18" customWidth="1"/>
    <col min="12807" max="12807" width="6.5703125" style="18" customWidth="1"/>
    <col min="12808" max="12810" width="6.28515625" style="18" customWidth="1"/>
    <col min="12811" max="13048" width="9.28515625" style="18"/>
    <col min="13049" max="13049" width="6.28515625" style="18" customWidth="1"/>
    <col min="13050" max="13050" width="3.5703125" style="18" customWidth="1"/>
    <col min="13051" max="13051" width="3.7109375" style="18" customWidth="1"/>
    <col min="13052" max="13052" width="4.5703125" style="18" customWidth="1"/>
    <col min="13053" max="13053" width="6" style="18" customWidth="1"/>
    <col min="13054" max="13054" width="6.7109375" style="18" customWidth="1"/>
    <col min="13055" max="13055" width="5" style="18" customWidth="1"/>
    <col min="13056" max="13056" width="6.7109375" style="18" customWidth="1"/>
    <col min="13057" max="13057" width="8.28515625" style="18" customWidth="1"/>
    <col min="13058" max="13059" width="6.7109375" style="18" customWidth="1"/>
    <col min="13060" max="13060" width="5.28515625" style="18" customWidth="1"/>
    <col min="13061" max="13061" width="4.28515625" style="18" customWidth="1"/>
    <col min="13062" max="13062" width="5.5703125" style="18" customWidth="1"/>
    <col min="13063" max="13063" width="6.5703125" style="18" customWidth="1"/>
    <col min="13064" max="13066" width="6.28515625" style="18" customWidth="1"/>
    <col min="13067" max="13304" width="9.28515625" style="18"/>
    <col min="13305" max="13305" width="6.28515625" style="18" customWidth="1"/>
    <col min="13306" max="13306" width="3.5703125" style="18" customWidth="1"/>
    <col min="13307" max="13307" width="3.7109375" style="18" customWidth="1"/>
    <col min="13308" max="13308" width="4.5703125" style="18" customWidth="1"/>
    <col min="13309" max="13309" width="6" style="18" customWidth="1"/>
    <col min="13310" max="13310" width="6.7109375" style="18" customWidth="1"/>
    <col min="13311" max="13311" width="5" style="18" customWidth="1"/>
    <col min="13312" max="13312" width="6.7109375" style="18" customWidth="1"/>
    <col min="13313" max="13313" width="8.28515625" style="18" customWidth="1"/>
    <col min="13314" max="13315" width="6.7109375" style="18" customWidth="1"/>
    <col min="13316" max="13316" width="5.28515625" style="18" customWidth="1"/>
    <col min="13317" max="13317" width="4.28515625" style="18" customWidth="1"/>
    <col min="13318" max="13318" width="5.5703125" style="18" customWidth="1"/>
    <col min="13319" max="13319" width="6.5703125" style="18" customWidth="1"/>
    <col min="13320" max="13322" width="6.28515625" style="18" customWidth="1"/>
    <col min="13323" max="13560" width="9.28515625" style="18"/>
    <col min="13561" max="13561" width="6.28515625" style="18" customWidth="1"/>
    <col min="13562" max="13562" width="3.5703125" style="18" customWidth="1"/>
    <col min="13563" max="13563" width="3.7109375" style="18" customWidth="1"/>
    <col min="13564" max="13564" width="4.5703125" style="18" customWidth="1"/>
    <col min="13565" max="13565" width="6" style="18" customWidth="1"/>
    <col min="13566" max="13566" width="6.7109375" style="18" customWidth="1"/>
    <col min="13567" max="13567" width="5" style="18" customWidth="1"/>
    <col min="13568" max="13568" width="6.7109375" style="18" customWidth="1"/>
    <col min="13569" max="13569" width="8.28515625" style="18" customWidth="1"/>
    <col min="13570" max="13571" width="6.7109375" style="18" customWidth="1"/>
    <col min="13572" max="13572" width="5.28515625" style="18" customWidth="1"/>
    <col min="13573" max="13573" width="4.28515625" style="18" customWidth="1"/>
    <col min="13574" max="13574" width="5.5703125" style="18" customWidth="1"/>
    <col min="13575" max="13575" width="6.5703125" style="18" customWidth="1"/>
    <col min="13576" max="13578" width="6.28515625" style="18" customWidth="1"/>
    <col min="13579" max="13816" width="9.28515625" style="18"/>
    <col min="13817" max="13817" width="6.28515625" style="18" customWidth="1"/>
    <col min="13818" max="13818" width="3.5703125" style="18" customWidth="1"/>
    <col min="13819" max="13819" width="3.7109375" style="18" customWidth="1"/>
    <col min="13820" max="13820" width="4.5703125" style="18" customWidth="1"/>
    <col min="13821" max="13821" width="6" style="18" customWidth="1"/>
    <col min="13822" max="13822" width="6.7109375" style="18" customWidth="1"/>
    <col min="13823" max="13823" width="5" style="18" customWidth="1"/>
    <col min="13824" max="13824" width="6.7109375" style="18" customWidth="1"/>
    <col min="13825" max="13825" width="8.28515625" style="18" customWidth="1"/>
    <col min="13826" max="13827" width="6.7109375" style="18" customWidth="1"/>
    <col min="13828" max="13828" width="5.28515625" style="18" customWidth="1"/>
    <col min="13829" max="13829" width="4.28515625" style="18" customWidth="1"/>
    <col min="13830" max="13830" width="5.5703125" style="18" customWidth="1"/>
    <col min="13831" max="13831" width="6.5703125" style="18" customWidth="1"/>
    <col min="13832" max="13834" width="6.28515625" style="18" customWidth="1"/>
    <col min="13835" max="14072" width="9.28515625" style="18"/>
    <col min="14073" max="14073" width="6.28515625" style="18" customWidth="1"/>
    <col min="14074" max="14074" width="3.5703125" style="18" customWidth="1"/>
    <col min="14075" max="14075" width="3.7109375" style="18" customWidth="1"/>
    <col min="14076" max="14076" width="4.5703125" style="18" customWidth="1"/>
    <col min="14077" max="14077" width="6" style="18" customWidth="1"/>
    <col min="14078" max="14078" width="6.7109375" style="18" customWidth="1"/>
    <col min="14079" max="14079" width="5" style="18" customWidth="1"/>
    <col min="14080" max="14080" width="6.7109375" style="18" customWidth="1"/>
    <col min="14081" max="14081" width="8.28515625" style="18" customWidth="1"/>
    <col min="14082" max="14083" width="6.7109375" style="18" customWidth="1"/>
    <col min="14084" max="14084" width="5.28515625" style="18" customWidth="1"/>
    <col min="14085" max="14085" width="4.28515625" style="18" customWidth="1"/>
    <col min="14086" max="14086" width="5.5703125" style="18" customWidth="1"/>
    <col min="14087" max="14087" width="6.5703125" style="18" customWidth="1"/>
    <col min="14088" max="14090" width="6.28515625" style="18" customWidth="1"/>
    <col min="14091" max="14328" width="9.28515625" style="18"/>
    <col min="14329" max="14329" width="6.28515625" style="18" customWidth="1"/>
    <col min="14330" max="14330" width="3.5703125" style="18" customWidth="1"/>
    <col min="14331" max="14331" width="3.7109375" style="18" customWidth="1"/>
    <col min="14332" max="14332" width="4.5703125" style="18" customWidth="1"/>
    <col min="14333" max="14333" width="6" style="18" customWidth="1"/>
    <col min="14334" max="14334" width="6.7109375" style="18" customWidth="1"/>
    <col min="14335" max="14335" width="5" style="18" customWidth="1"/>
    <col min="14336" max="14336" width="6.7109375" style="18" customWidth="1"/>
    <col min="14337" max="14337" width="8.28515625" style="18" customWidth="1"/>
    <col min="14338" max="14339" width="6.7109375" style="18" customWidth="1"/>
    <col min="14340" max="14340" width="5.28515625" style="18" customWidth="1"/>
    <col min="14341" max="14341" width="4.28515625" style="18" customWidth="1"/>
    <col min="14342" max="14342" width="5.5703125" style="18" customWidth="1"/>
    <col min="14343" max="14343" width="6.5703125" style="18" customWidth="1"/>
    <col min="14344" max="14346" width="6.28515625" style="18" customWidth="1"/>
    <col min="14347" max="14584" width="9.28515625" style="18"/>
    <col min="14585" max="14585" width="6.28515625" style="18" customWidth="1"/>
    <col min="14586" max="14586" width="3.5703125" style="18" customWidth="1"/>
    <col min="14587" max="14587" width="3.7109375" style="18" customWidth="1"/>
    <col min="14588" max="14588" width="4.5703125" style="18" customWidth="1"/>
    <col min="14589" max="14589" width="6" style="18" customWidth="1"/>
    <col min="14590" max="14590" width="6.7109375" style="18" customWidth="1"/>
    <col min="14591" max="14591" width="5" style="18" customWidth="1"/>
    <col min="14592" max="14592" width="6.7109375" style="18" customWidth="1"/>
    <col min="14593" max="14593" width="8.28515625" style="18" customWidth="1"/>
    <col min="14594" max="14595" width="6.7109375" style="18" customWidth="1"/>
    <col min="14596" max="14596" width="5.28515625" style="18" customWidth="1"/>
    <col min="14597" max="14597" width="4.28515625" style="18" customWidth="1"/>
    <col min="14598" max="14598" width="5.5703125" style="18" customWidth="1"/>
    <col min="14599" max="14599" width="6.5703125" style="18" customWidth="1"/>
    <col min="14600" max="14602" width="6.28515625" style="18" customWidth="1"/>
    <col min="14603" max="14840" width="9.28515625" style="18"/>
    <col min="14841" max="14841" width="6.28515625" style="18" customWidth="1"/>
    <col min="14842" max="14842" width="3.5703125" style="18" customWidth="1"/>
    <col min="14843" max="14843" width="3.7109375" style="18" customWidth="1"/>
    <col min="14844" max="14844" width="4.5703125" style="18" customWidth="1"/>
    <col min="14845" max="14845" width="6" style="18" customWidth="1"/>
    <col min="14846" max="14846" width="6.7109375" style="18" customWidth="1"/>
    <col min="14847" max="14847" width="5" style="18" customWidth="1"/>
    <col min="14848" max="14848" width="6.7109375" style="18" customWidth="1"/>
    <col min="14849" max="14849" width="8.28515625" style="18" customWidth="1"/>
    <col min="14850" max="14851" width="6.7109375" style="18" customWidth="1"/>
    <col min="14852" max="14852" width="5.28515625" style="18" customWidth="1"/>
    <col min="14853" max="14853" width="4.28515625" style="18" customWidth="1"/>
    <col min="14854" max="14854" width="5.5703125" style="18" customWidth="1"/>
    <col min="14855" max="14855" width="6.5703125" style="18" customWidth="1"/>
    <col min="14856" max="14858" width="6.28515625" style="18" customWidth="1"/>
    <col min="14859" max="15096" width="9.28515625" style="18"/>
    <col min="15097" max="15097" width="6.28515625" style="18" customWidth="1"/>
    <col min="15098" max="15098" width="3.5703125" style="18" customWidth="1"/>
    <col min="15099" max="15099" width="3.7109375" style="18" customWidth="1"/>
    <col min="15100" max="15100" width="4.5703125" style="18" customWidth="1"/>
    <col min="15101" max="15101" width="6" style="18" customWidth="1"/>
    <col min="15102" max="15102" width="6.7109375" style="18" customWidth="1"/>
    <col min="15103" max="15103" width="5" style="18" customWidth="1"/>
    <col min="15104" max="15104" width="6.7109375" style="18" customWidth="1"/>
    <col min="15105" max="15105" width="8.28515625" style="18" customWidth="1"/>
    <col min="15106" max="15107" width="6.7109375" style="18" customWidth="1"/>
    <col min="15108" max="15108" width="5.28515625" style="18" customWidth="1"/>
    <col min="15109" max="15109" width="4.28515625" style="18" customWidth="1"/>
    <col min="15110" max="15110" width="5.5703125" style="18" customWidth="1"/>
    <col min="15111" max="15111" width="6.5703125" style="18" customWidth="1"/>
    <col min="15112" max="15114" width="6.28515625" style="18" customWidth="1"/>
    <col min="15115" max="15352" width="9.28515625" style="18"/>
    <col min="15353" max="15353" width="6.28515625" style="18" customWidth="1"/>
    <col min="15354" max="15354" width="3.5703125" style="18" customWidth="1"/>
    <col min="15355" max="15355" width="3.7109375" style="18" customWidth="1"/>
    <col min="15356" max="15356" width="4.5703125" style="18" customWidth="1"/>
    <col min="15357" max="15357" width="6" style="18" customWidth="1"/>
    <col min="15358" max="15358" width="6.7109375" style="18" customWidth="1"/>
    <col min="15359" max="15359" width="5" style="18" customWidth="1"/>
    <col min="15360" max="15360" width="6.7109375" style="18" customWidth="1"/>
    <col min="15361" max="15361" width="8.28515625" style="18" customWidth="1"/>
    <col min="15362" max="15363" width="6.7109375" style="18" customWidth="1"/>
    <col min="15364" max="15364" width="5.28515625" style="18" customWidth="1"/>
    <col min="15365" max="15365" width="4.28515625" style="18" customWidth="1"/>
    <col min="15366" max="15366" width="5.5703125" style="18" customWidth="1"/>
    <col min="15367" max="15367" width="6.5703125" style="18" customWidth="1"/>
    <col min="15368" max="15370" width="6.28515625" style="18" customWidth="1"/>
    <col min="15371" max="15608" width="9.28515625" style="18"/>
    <col min="15609" max="15609" width="6.28515625" style="18" customWidth="1"/>
    <col min="15610" max="15610" width="3.5703125" style="18" customWidth="1"/>
    <col min="15611" max="15611" width="3.7109375" style="18" customWidth="1"/>
    <col min="15612" max="15612" width="4.5703125" style="18" customWidth="1"/>
    <col min="15613" max="15613" width="6" style="18" customWidth="1"/>
    <col min="15614" max="15614" width="6.7109375" style="18" customWidth="1"/>
    <col min="15615" max="15615" width="5" style="18" customWidth="1"/>
    <col min="15616" max="15616" width="6.7109375" style="18" customWidth="1"/>
    <col min="15617" max="15617" width="8.28515625" style="18" customWidth="1"/>
    <col min="15618" max="15619" width="6.7109375" style="18" customWidth="1"/>
    <col min="15620" max="15620" width="5.28515625" style="18" customWidth="1"/>
    <col min="15621" max="15621" width="4.28515625" style="18" customWidth="1"/>
    <col min="15622" max="15622" width="5.5703125" style="18" customWidth="1"/>
    <col min="15623" max="15623" width="6.5703125" style="18" customWidth="1"/>
    <col min="15624" max="15626" width="6.28515625" style="18" customWidth="1"/>
    <col min="15627" max="15864" width="9.28515625" style="18"/>
    <col min="15865" max="15865" width="6.28515625" style="18" customWidth="1"/>
    <col min="15866" max="15866" width="3.5703125" style="18" customWidth="1"/>
    <col min="15867" max="15867" width="3.7109375" style="18" customWidth="1"/>
    <col min="15868" max="15868" width="4.5703125" style="18" customWidth="1"/>
    <col min="15869" max="15869" width="6" style="18" customWidth="1"/>
    <col min="15870" max="15870" width="6.7109375" style="18" customWidth="1"/>
    <col min="15871" max="15871" width="5" style="18" customWidth="1"/>
    <col min="15872" max="15872" width="6.7109375" style="18" customWidth="1"/>
    <col min="15873" max="15873" width="8.28515625" style="18" customWidth="1"/>
    <col min="15874" max="15875" width="6.7109375" style="18" customWidth="1"/>
    <col min="15876" max="15876" width="5.28515625" style="18" customWidth="1"/>
    <col min="15877" max="15877" width="4.28515625" style="18" customWidth="1"/>
    <col min="15878" max="15878" width="5.5703125" style="18" customWidth="1"/>
    <col min="15879" max="15879" width="6.5703125" style="18" customWidth="1"/>
    <col min="15880" max="15882" width="6.28515625" style="18" customWidth="1"/>
    <col min="15883" max="16120" width="9.28515625" style="18"/>
    <col min="16121" max="16121" width="6.28515625" style="18" customWidth="1"/>
    <col min="16122" max="16122" width="3.5703125" style="18" customWidth="1"/>
    <col min="16123" max="16123" width="3.7109375" style="18" customWidth="1"/>
    <col min="16124" max="16124" width="4.5703125" style="18" customWidth="1"/>
    <col min="16125" max="16125" width="6" style="18" customWidth="1"/>
    <col min="16126" max="16126" width="6.7109375" style="18" customWidth="1"/>
    <col min="16127" max="16127" width="5" style="18" customWidth="1"/>
    <col min="16128" max="16128" width="6.7109375" style="18" customWidth="1"/>
    <col min="16129" max="16129" width="8.28515625" style="18" customWidth="1"/>
    <col min="16130" max="16131" width="6.7109375" style="18" customWidth="1"/>
    <col min="16132" max="16132" width="5.28515625" style="18" customWidth="1"/>
    <col min="16133" max="16133" width="4.28515625" style="18" customWidth="1"/>
    <col min="16134" max="16134" width="5.5703125" style="18" customWidth="1"/>
    <col min="16135" max="16135" width="6.5703125" style="18" customWidth="1"/>
    <col min="16136" max="16138" width="6.28515625" style="18" customWidth="1"/>
    <col min="16139" max="16382" width="9.28515625" style="18"/>
    <col min="16383" max="16384" width="9.28515625" style="18" customWidth="1"/>
  </cols>
  <sheetData>
    <row r="1" spans="1:21" ht="16.5" customHeight="1" thickBot="1" x14ac:dyDescent="0.3">
      <c r="A1" s="174"/>
      <c r="B1" s="372" t="s">
        <v>87</v>
      </c>
      <c r="C1" s="372"/>
      <c r="D1" s="372"/>
      <c r="E1" s="372"/>
      <c r="F1" s="372"/>
      <c r="G1" s="372"/>
      <c r="H1" s="40"/>
      <c r="I1" s="40"/>
      <c r="J1" s="40"/>
      <c r="K1" s="374" t="s">
        <v>124</v>
      </c>
      <c r="L1" s="374"/>
      <c r="M1" s="374"/>
      <c r="N1" s="40"/>
      <c r="O1" s="375"/>
      <c r="P1" s="376"/>
    </row>
    <row r="2" spans="1:21" ht="0.6" hidden="1" customHeight="1" thickBot="1" x14ac:dyDescent="0.25">
      <c r="A2" s="385" t="s">
        <v>24</v>
      </c>
      <c r="B2" s="388" t="s">
        <v>42</v>
      </c>
      <c r="C2" s="389"/>
      <c r="D2" s="389"/>
      <c r="E2" s="389"/>
      <c r="F2" s="389"/>
      <c r="G2" s="390"/>
      <c r="H2" s="377"/>
      <c r="I2" s="377"/>
      <c r="J2" s="377"/>
      <c r="K2" s="377"/>
      <c r="L2" s="377"/>
      <c r="M2" s="377"/>
      <c r="N2" s="377"/>
      <c r="O2" s="377"/>
      <c r="P2" s="378"/>
      <c r="Q2" s="21"/>
    </row>
    <row r="3" spans="1:21" ht="15" customHeight="1" thickTop="1" thickBot="1" x14ac:dyDescent="0.25">
      <c r="A3" s="386"/>
      <c r="B3" s="391" t="s">
        <v>82</v>
      </c>
      <c r="C3" s="393" t="s">
        <v>83</v>
      </c>
      <c r="D3" s="393" t="s">
        <v>43</v>
      </c>
      <c r="E3" s="393" t="s">
        <v>44</v>
      </c>
      <c r="F3" s="379" t="s">
        <v>103</v>
      </c>
      <c r="G3" s="360" t="s">
        <v>45</v>
      </c>
      <c r="H3" s="190" t="s">
        <v>90</v>
      </c>
      <c r="I3" s="191" t="s">
        <v>91</v>
      </c>
      <c r="J3" s="191" t="s">
        <v>91</v>
      </c>
      <c r="K3" s="191" t="s">
        <v>91</v>
      </c>
      <c r="L3" s="198" t="s">
        <v>91</v>
      </c>
      <c r="M3" s="382" t="s">
        <v>92</v>
      </c>
      <c r="N3" s="383"/>
      <c r="O3" s="383"/>
      <c r="P3" s="383"/>
      <c r="Q3" s="384"/>
    </row>
    <row r="4" spans="1:21" ht="27" customHeight="1" x14ac:dyDescent="0.2">
      <c r="A4" s="387"/>
      <c r="B4" s="392"/>
      <c r="C4" s="394"/>
      <c r="D4" s="394"/>
      <c r="E4" s="394"/>
      <c r="F4" s="380"/>
      <c r="G4" s="381"/>
      <c r="H4" s="192" t="s">
        <v>94</v>
      </c>
      <c r="I4" s="192" t="s">
        <v>93</v>
      </c>
      <c r="J4" s="192" t="s">
        <v>95</v>
      </c>
      <c r="K4" s="192" t="s">
        <v>96</v>
      </c>
      <c r="L4" s="199" t="s">
        <v>100</v>
      </c>
      <c r="M4" s="220" t="s">
        <v>93</v>
      </c>
      <c r="N4" s="221" t="s">
        <v>96</v>
      </c>
      <c r="O4" s="221" t="s">
        <v>94</v>
      </c>
      <c r="P4" s="222" t="s">
        <v>97</v>
      </c>
      <c r="Q4" s="304" t="s">
        <v>100</v>
      </c>
      <c r="R4" s="25"/>
      <c r="S4" s="25"/>
      <c r="T4" s="26"/>
      <c r="U4" s="26"/>
    </row>
    <row r="5" spans="1:21" ht="14.65" customHeight="1" x14ac:dyDescent="0.2">
      <c r="A5" s="32">
        <v>1</v>
      </c>
      <c r="B5" s="33">
        <v>5</v>
      </c>
      <c r="C5" s="34">
        <v>24</v>
      </c>
      <c r="D5" s="34">
        <v>0</v>
      </c>
      <c r="E5" s="269">
        <v>0</v>
      </c>
      <c r="F5" s="156">
        <v>0</v>
      </c>
      <c r="G5" s="35">
        <v>0</v>
      </c>
      <c r="H5" s="295">
        <f>'[2]1'!$E$42</f>
        <v>59</v>
      </c>
      <c r="I5" s="296">
        <f>'[2]1'!$B$33*12.92/2</f>
        <v>2377.2800000000002</v>
      </c>
      <c r="J5" s="295">
        <f>'[2]1'!$B$42</f>
        <v>400</v>
      </c>
      <c r="K5" s="296">
        <f>'[2]1'!$F$33</f>
        <v>555.75</v>
      </c>
      <c r="L5" s="297">
        <f>'[2]1'!$H$42</f>
        <v>72</v>
      </c>
      <c r="M5" s="307">
        <f>'[2]1'!$C$34</f>
        <v>41.551831421156926</v>
      </c>
      <c r="N5" s="302">
        <f>'[2]1'!$F$34</f>
        <v>9.7138033013813931</v>
      </c>
      <c r="O5" s="302">
        <f>'[2]1'!$F$43</f>
        <v>1.031244974865501</v>
      </c>
      <c r="P5" s="302">
        <f>'[2]1'!$C$43</f>
        <v>6.9914913550203464</v>
      </c>
      <c r="Q5" s="305">
        <f>'[2]1'!$H$43</f>
        <v>1.2584684439036622</v>
      </c>
    </row>
    <row r="6" spans="1:21" ht="14.65" customHeight="1" x14ac:dyDescent="0.2">
      <c r="A6" s="32">
        <v>2</v>
      </c>
      <c r="B6" s="33">
        <v>5</v>
      </c>
      <c r="C6" s="34">
        <v>24</v>
      </c>
      <c r="D6" s="34">
        <v>86</v>
      </c>
      <c r="E6" s="269">
        <v>0.67</v>
      </c>
      <c r="F6" s="156">
        <v>156</v>
      </c>
      <c r="G6" s="35">
        <v>1</v>
      </c>
      <c r="H6" s="295">
        <f>'[2]2'!$E$42</f>
        <v>56</v>
      </c>
      <c r="I6" s="296">
        <f>'[2]2'!$B$33*12.92/2</f>
        <v>2319.14</v>
      </c>
      <c r="J6" s="295">
        <f>'[2]2'!$B$42</f>
        <v>400</v>
      </c>
      <c r="K6" s="296">
        <f>'[2]2'!$F$33</f>
        <v>555.75</v>
      </c>
      <c r="L6" s="297">
        <f>'[2]2'!$H$42</f>
        <v>50</v>
      </c>
      <c r="M6" s="307">
        <f>'[2]2'!$C$34</f>
        <v>41.815690304912664</v>
      </c>
      <c r="N6" s="302">
        <f>'[2]2'!$F$34</f>
        <v>10.020554984587051</v>
      </c>
      <c r="O6" s="302">
        <f>'[2]2'!$F$43</f>
        <v>1.0097185409570397</v>
      </c>
      <c r="P6" s="302">
        <f>'[2]2'!$C$43</f>
        <v>7.2122752925502835</v>
      </c>
      <c r="Q6" s="305">
        <f>'[2]2'!$H$43</f>
        <v>0.90153441156878544</v>
      </c>
    </row>
    <row r="7" spans="1:21" ht="14.65" customHeight="1" x14ac:dyDescent="0.2">
      <c r="A7" s="32">
        <v>3</v>
      </c>
      <c r="B7" s="33">
        <v>5</v>
      </c>
      <c r="C7" s="34">
        <v>24</v>
      </c>
      <c r="D7" s="34">
        <v>0</v>
      </c>
      <c r="E7" s="269">
        <v>0</v>
      </c>
      <c r="F7" s="156">
        <v>0</v>
      </c>
      <c r="G7" s="35">
        <v>0</v>
      </c>
      <c r="H7" s="295">
        <f>'[2]3'!$E$42</f>
        <v>50</v>
      </c>
      <c r="I7" s="296">
        <f>'[2]3'!$B$33*12.92/2</f>
        <v>2125.34</v>
      </c>
      <c r="J7" s="295">
        <f>'[2]3'!$B$42</f>
        <v>300</v>
      </c>
      <c r="K7" s="296">
        <f>'[2]3'!F$33</f>
        <v>367.65000000000003</v>
      </c>
      <c r="L7" s="297">
        <f>'[2]3'!$H$42</f>
        <v>41</v>
      </c>
      <c r="M7" s="307">
        <f>'[2]3'!$C$34</f>
        <v>42.33171602252775</v>
      </c>
      <c r="N7" s="302">
        <f>'[2]3'!$F$34</f>
        <v>7.3227132579645264</v>
      </c>
      <c r="O7" s="302">
        <f>'[2]3'!$F$43</f>
        <v>0.9958810360348872</v>
      </c>
      <c r="P7" s="302">
        <f>'[2]3'!$C$43</f>
        <v>5.9752862162093239</v>
      </c>
      <c r="Q7" s="305">
        <f>'[2]3'!$H$43</f>
        <v>0.81662244954860763</v>
      </c>
    </row>
    <row r="8" spans="1:21" ht="14.65" customHeight="1" x14ac:dyDescent="0.2">
      <c r="A8" s="32">
        <v>4</v>
      </c>
      <c r="B8" s="33">
        <v>5</v>
      </c>
      <c r="C8" s="34">
        <v>24</v>
      </c>
      <c r="D8" s="34">
        <v>119</v>
      </c>
      <c r="E8" s="269">
        <v>1.23</v>
      </c>
      <c r="F8" s="156">
        <v>109</v>
      </c>
      <c r="G8" s="35">
        <v>1</v>
      </c>
      <c r="H8" s="295">
        <f>'[2]4'!$E$42</f>
        <v>58</v>
      </c>
      <c r="I8" s="296">
        <f>'[2]4'!$B$33*12.92/2</f>
        <v>2338.52</v>
      </c>
      <c r="J8" s="295">
        <f>'[2]4'!$B$42</f>
        <v>360</v>
      </c>
      <c r="K8" s="296">
        <f>'[2]4'!$F$33</f>
        <v>555.75</v>
      </c>
      <c r="L8" s="297">
        <f>'[2]4'!$H$42</f>
        <v>53</v>
      </c>
      <c r="M8" s="307">
        <f>'[2]4'!$C$34</f>
        <v>41.114088201581254</v>
      </c>
      <c r="N8" s="302">
        <f>'[2]4'!$F$34</f>
        <v>9.7707757547631751</v>
      </c>
      <c r="O8" s="302">
        <f>'[2]4'!$F$43</f>
        <v>1.0197120895659275</v>
      </c>
      <c r="P8" s="302">
        <f>'[2]4'!$C$43</f>
        <v>6.329247452478171</v>
      </c>
      <c r="Q8" s="305">
        <f>'[2]4'!$H$43</f>
        <v>0.93180587494817513</v>
      </c>
    </row>
    <row r="9" spans="1:21" ht="14.65" customHeight="1" x14ac:dyDescent="0.2">
      <c r="A9" s="32">
        <v>5</v>
      </c>
      <c r="B9" s="33">
        <v>7</v>
      </c>
      <c r="C9" s="34">
        <v>24</v>
      </c>
      <c r="D9" s="34">
        <v>116</v>
      </c>
      <c r="E9" s="269">
        <v>0.85499999999999998</v>
      </c>
      <c r="F9" s="156">
        <v>249</v>
      </c>
      <c r="G9" s="35">
        <v>2</v>
      </c>
      <c r="H9" s="295">
        <f>'[2]5'!$E$42</f>
        <v>60</v>
      </c>
      <c r="I9" s="296">
        <f>'[2]5'!$B$33*12.92/2</f>
        <v>2396.66</v>
      </c>
      <c r="J9" s="295">
        <f>'[2]5'!$B$42</f>
        <v>380</v>
      </c>
      <c r="K9" s="296">
        <f>'[2]5'!$F$33</f>
        <v>624.15000000000009</v>
      </c>
      <c r="L9" s="297">
        <f>'[2]5'!$H$42</f>
        <v>70</v>
      </c>
      <c r="M9" s="307">
        <f>'[2]5'!$C$34</f>
        <v>41.052757793764989</v>
      </c>
      <c r="N9" s="302">
        <f>'[2]5'!$F$34</f>
        <v>10.691161356628983</v>
      </c>
      <c r="O9" s="302">
        <f>'[2]5'!$F$43</f>
        <v>1.0277492291880781</v>
      </c>
      <c r="P9" s="302">
        <f>'[2]5'!$C$43</f>
        <v>6.5090784515244948</v>
      </c>
      <c r="Q9" s="305">
        <f>'[2]5'!$H$43</f>
        <v>1.199040767386091</v>
      </c>
    </row>
    <row r="10" spans="1:21" ht="14.65" customHeight="1" x14ac:dyDescent="0.2">
      <c r="A10" s="32">
        <v>6</v>
      </c>
      <c r="B10" s="33">
        <v>7</v>
      </c>
      <c r="C10" s="34">
        <v>24</v>
      </c>
      <c r="D10" s="34">
        <v>122</v>
      </c>
      <c r="E10" s="269">
        <v>5.97</v>
      </c>
      <c r="F10" s="156">
        <v>106</v>
      </c>
      <c r="G10" s="35">
        <v>1</v>
      </c>
      <c r="H10" s="295">
        <f>'[2]6'!$E$42</f>
        <v>58</v>
      </c>
      <c r="I10" s="296">
        <f>'[2]6'!$B$33*12.92/2</f>
        <v>2403.12</v>
      </c>
      <c r="J10" s="295">
        <f>'[2]6'!$B$42</f>
        <v>260</v>
      </c>
      <c r="K10" s="296">
        <f>'[2]6'!$F$33</f>
        <v>581.40000000000009</v>
      </c>
      <c r="L10" s="297">
        <f>'[2]6'!$H$42</f>
        <v>69</v>
      </c>
      <c r="M10" s="307">
        <f>'[2]6'!$C$34</f>
        <v>40.81358142946641</v>
      </c>
      <c r="N10" s="302">
        <f>'[2]6'!$F$34</f>
        <v>9.8742535716451005</v>
      </c>
      <c r="O10" s="302">
        <f>'[2]6'!$F$43</f>
        <v>0.9850476559260678</v>
      </c>
      <c r="P10" s="302">
        <f>'[2]6'!$C$43</f>
        <v>4.4157308713927179</v>
      </c>
      <c r="Q10" s="305">
        <f>'[2]6'!$H$43</f>
        <v>1.1718670389465289</v>
      </c>
    </row>
    <row r="11" spans="1:21" ht="14.65" customHeight="1" x14ac:dyDescent="0.2">
      <c r="A11" s="32">
        <v>7</v>
      </c>
      <c r="B11" s="33">
        <v>7</v>
      </c>
      <c r="C11" s="34">
        <v>24</v>
      </c>
      <c r="D11" s="34">
        <v>0</v>
      </c>
      <c r="E11" s="269">
        <v>0</v>
      </c>
      <c r="F11" s="156">
        <v>0</v>
      </c>
      <c r="G11" s="35">
        <v>0</v>
      </c>
      <c r="H11" s="295">
        <f>'[2]7'!$E$42</f>
        <v>59</v>
      </c>
      <c r="I11" s="296">
        <f>'[2]7'!$B$33*12.92/2</f>
        <v>2448.34</v>
      </c>
      <c r="J11" s="295">
        <f>'[2]7'!$B$42</f>
        <v>380</v>
      </c>
      <c r="K11" s="296">
        <f>'[2]7'!$F$33</f>
        <v>555.75</v>
      </c>
      <c r="L11" s="297">
        <f>'[2]7'!$H$42</f>
        <v>74</v>
      </c>
      <c r="M11" s="307">
        <f>'[2]7'!$C$34</f>
        <v>40.943646756245158</v>
      </c>
      <c r="N11" s="302">
        <f>'[2]7'!$F$34</f>
        <v>9.2938201739885979</v>
      </c>
      <c r="O11" s="302">
        <f>'[2]7'!$F$43</f>
        <v>0.9866583720473725</v>
      </c>
      <c r="P11" s="302">
        <f>'[2]7'!$C$43</f>
        <v>6.35474883691528</v>
      </c>
      <c r="Q11" s="305">
        <f>'[2]7'!$H$43</f>
        <v>1.2375037208729756</v>
      </c>
    </row>
    <row r="12" spans="1:21" ht="14.65" customHeight="1" x14ac:dyDescent="0.2">
      <c r="A12" s="32">
        <v>8</v>
      </c>
      <c r="B12" s="33">
        <v>5</v>
      </c>
      <c r="C12" s="34">
        <v>24</v>
      </c>
      <c r="D12" s="34">
        <v>95</v>
      </c>
      <c r="E12" s="269">
        <v>0.95</v>
      </c>
      <c r="F12" s="156">
        <v>100</v>
      </c>
      <c r="G12" s="35">
        <v>1</v>
      </c>
      <c r="H12" s="295">
        <f>'[2]8'!$E$42</f>
        <v>62</v>
      </c>
      <c r="I12" s="296">
        <f>'[2]8'!$B$33*12.92/2</f>
        <v>2545.2399999999998</v>
      </c>
      <c r="J12" s="295">
        <f>'[2]8'!$B$42</f>
        <v>400</v>
      </c>
      <c r="K12" s="296">
        <f>'[2]8'!$F$33</f>
        <v>470.25000000000006</v>
      </c>
      <c r="L12" s="297">
        <f>'[2]8'!$H$42</f>
        <v>73</v>
      </c>
      <c r="M12" s="307">
        <f>'[2]8'!$C$34</f>
        <v>41.521721398379157</v>
      </c>
      <c r="N12" s="302">
        <f>'[2]8'!$F$34</f>
        <v>7.671413889294449</v>
      </c>
      <c r="O12" s="302">
        <f>'[2]8'!$F$43</f>
        <v>1.0114357493593955</v>
      </c>
      <c r="P12" s="302">
        <f>'[2]8'!$C$43</f>
        <v>6.5253919313509394</v>
      </c>
      <c r="Q12" s="305">
        <f>'[2]8'!$H$43</f>
        <v>1.1908840274715464</v>
      </c>
    </row>
    <row r="13" spans="1:21" ht="14.65" customHeight="1" x14ac:dyDescent="0.2">
      <c r="A13" s="32">
        <v>9</v>
      </c>
      <c r="B13" s="33">
        <v>5</v>
      </c>
      <c r="C13" s="34">
        <v>24</v>
      </c>
      <c r="D13" s="34">
        <v>107</v>
      </c>
      <c r="E13" s="269">
        <v>0.73</v>
      </c>
      <c r="F13" s="156">
        <v>236</v>
      </c>
      <c r="G13" s="35">
        <v>2</v>
      </c>
      <c r="H13" s="295">
        <f>'[2]9'!$E$42</f>
        <v>56</v>
      </c>
      <c r="I13" s="296">
        <f>'[2]9'!$B$33*12.92/2</f>
        <v>2390.1999999999998</v>
      </c>
      <c r="J13" s="295">
        <f>'[2]9'!$B$42</f>
        <v>380</v>
      </c>
      <c r="K13" s="296">
        <f>'[2]9'!$F$33</f>
        <v>581.40000000000009</v>
      </c>
      <c r="L13" s="297">
        <f>'[2]9'!$H$42</f>
        <v>78</v>
      </c>
      <c r="M13" s="307">
        <f>'[2]9'!$C$34</f>
        <v>40.536736099099762</v>
      </c>
      <c r="N13" s="302">
        <f>'[2]9'!$F$34</f>
        <v>9.8602871592404835</v>
      </c>
      <c r="O13" s="302">
        <f>'[2]9'!$F$43</f>
        <v>0.94973526129595287</v>
      </c>
      <c r="P13" s="302">
        <f>'[2]9'!$C$43</f>
        <v>6.4446321302225371</v>
      </c>
      <c r="Q13" s="305">
        <f>'[2]9'!$H$43</f>
        <v>1.322845542519363</v>
      </c>
    </row>
    <row r="14" spans="1:21" ht="14.65" customHeight="1" x14ac:dyDescent="0.2">
      <c r="A14" s="32">
        <v>10</v>
      </c>
      <c r="B14" s="33">
        <v>5</v>
      </c>
      <c r="C14" s="34">
        <v>24</v>
      </c>
      <c r="D14" s="34">
        <v>112</v>
      </c>
      <c r="E14" s="269">
        <v>0.59</v>
      </c>
      <c r="F14" s="156">
        <v>206</v>
      </c>
      <c r="G14" s="35">
        <v>2</v>
      </c>
      <c r="H14" s="295">
        <f>'[2]10'!$E$42</f>
        <v>53</v>
      </c>
      <c r="I14" s="296">
        <f>'[2]10'!$B$33*12.92/2</f>
        <v>2480.64</v>
      </c>
      <c r="J14" s="295">
        <f>'[2]10'!$B$42</f>
        <v>400</v>
      </c>
      <c r="K14" s="296">
        <f>'[2]10'!$F$33</f>
        <v>581.40000000000009</v>
      </c>
      <c r="L14" s="297">
        <f>'[2]10'!$H$42</f>
        <v>81</v>
      </c>
      <c r="M14" s="307">
        <f>'[2]10'!$C$34</f>
        <v>41.139536503579698</v>
      </c>
      <c r="N14" s="302">
        <f>'[2]10'!$F$34</f>
        <v>9.6420788680264948</v>
      </c>
      <c r="O14" s="302">
        <f>'[2]10'!$F$43</f>
        <v>0.87896487789027211</v>
      </c>
      <c r="P14" s="302">
        <f>'[2]10'!$C$43</f>
        <v>6.6336971916246945</v>
      </c>
      <c r="Q14" s="305">
        <f>'[2]10'!$H$43</f>
        <v>1.3433236813040006</v>
      </c>
    </row>
    <row r="15" spans="1:21" ht="14.65" customHeight="1" x14ac:dyDescent="0.2">
      <c r="A15" s="32">
        <v>11</v>
      </c>
      <c r="B15" s="33">
        <v>5</v>
      </c>
      <c r="C15" s="34">
        <v>24</v>
      </c>
      <c r="D15" s="34">
        <v>0</v>
      </c>
      <c r="E15" s="269">
        <v>0</v>
      </c>
      <c r="F15" s="156">
        <v>0</v>
      </c>
      <c r="G15" s="35">
        <v>0</v>
      </c>
      <c r="H15" s="295">
        <f>'[2]11'!$E$42</f>
        <v>55</v>
      </c>
      <c r="I15" s="296">
        <f>'[2]11'!$B$33*12.92/2</f>
        <v>2577.54</v>
      </c>
      <c r="J15" s="295">
        <f>'[2]11'!$B$42</f>
        <v>440</v>
      </c>
      <c r="K15" s="296">
        <f>'[2]11'!$F$33</f>
        <v>795.15000000000009</v>
      </c>
      <c r="L15" s="297">
        <f>'[2]11'!$H$42</f>
        <v>77</v>
      </c>
      <c r="M15" s="307">
        <f>'[2]11'!$C$34</f>
        <v>40.934775358525073</v>
      </c>
      <c r="N15" s="302">
        <f>'[2]11'!$F$34</f>
        <v>12.628043260756852</v>
      </c>
      <c r="O15" s="302">
        <f>'[2]11'!$F$43</f>
        <v>0.8734734067051837</v>
      </c>
      <c r="P15" s="302">
        <f>'[2]11'!$C$43</f>
        <v>6.9877872536414696</v>
      </c>
      <c r="Q15" s="305">
        <f>'[2]11'!$H$43</f>
        <v>1.2228627693872571</v>
      </c>
    </row>
    <row r="16" spans="1:21" ht="14.65" customHeight="1" x14ac:dyDescent="0.2">
      <c r="A16" s="32">
        <v>12</v>
      </c>
      <c r="B16" s="33">
        <v>6</v>
      </c>
      <c r="C16" s="34">
        <v>24</v>
      </c>
      <c r="D16" s="34">
        <v>114</v>
      </c>
      <c r="E16" s="269">
        <v>8.73</v>
      </c>
      <c r="F16" s="156">
        <v>135</v>
      </c>
      <c r="G16" s="35">
        <v>1</v>
      </c>
      <c r="H16" s="295">
        <f>'[2]12'!$E$42</f>
        <v>60</v>
      </c>
      <c r="I16" s="296">
        <f>'[2]12'!$B$33*12.92/2</f>
        <v>2764.88</v>
      </c>
      <c r="J16" s="295">
        <f>'[2]12'!$B$42</f>
        <v>380</v>
      </c>
      <c r="K16" s="296">
        <f>'[2]12'!$F$33</f>
        <v>624.15000000000009</v>
      </c>
      <c r="L16" s="297">
        <f>'[2]12'!$H$42</f>
        <v>69</v>
      </c>
      <c r="M16" s="307">
        <f>'[2]12'!$C$34</f>
        <v>42.285763226152987</v>
      </c>
      <c r="N16" s="302">
        <f>'[2]12'!$F$34</f>
        <v>9.5456797827042728</v>
      </c>
      <c r="O16" s="302">
        <f>'[2]12'!$F$43</f>
        <v>0.91763324034648119</v>
      </c>
      <c r="P16" s="302">
        <f>'[2]12'!$C$43</f>
        <v>5.8116771888610481</v>
      </c>
      <c r="Q16" s="305">
        <f>'[2]12'!$H$43</f>
        <v>1.0552782263984535</v>
      </c>
    </row>
    <row r="17" spans="1:17" ht="14.65" customHeight="1" x14ac:dyDescent="0.2">
      <c r="A17" s="32">
        <v>13</v>
      </c>
      <c r="B17" s="33">
        <v>5</v>
      </c>
      <c r="C17" s="34">
        <v>24</v>
      </c>
      <c r="D17" s="34">
        <v>120</v>
      </c>
      <c r="E17" s="269">
        <v>0.47</v>
      </c>
      <c r="F17" s="156">
        <v>93</v>
      </c>
      <c r="G17" s="35">
        <v>1</v>
      </c>
      <c r="H17" s="295">
        <f>'[2]13'!$E$42</f>
        <v>58</v>
      </c>
      <c r="I17" s="296">
        <f>'[2]13'!$B$33*12.92/2</f>
        <v>2558.16</v>
      </c>
      <c r="J17" s="295">
        <f>'[2]13'!$B$42</f>
        <v>460</v>
      </c>
      <c r="K17" s="296">
        <f>'[2]13'!$F$33</f>
        <v>1068.75</v>
      </c>
      <c r="L17" s="297">
        <f>'[2]13'!$H$42</f>
        <v>103</v>
      </c>
      <c r="M17" s="307">
        <f>'[2]13'!$C$34</f>
        <v>40.35971223022355</v>
      </c>
      <c r="N17" s="302">
        <f>'[2]13'!$F$34</f>
        <v>16.861510791370133</v>
      </c>
      <c r="O17" s="302">
        <f>'[2]13'!$F$43</f>
        <v>0.91505742774219212</v>
      </c>
      <c r="P17" s="302">
        <f>'[2]13'!$C$43</f>
        <v>7.25735201312773</v>
      </c>
      <c r="Q17" s="305">
        <f>'[2]13'!$H$43</f>
        <v>1.6250157768525135</v>
      </c>
    </row>
    <row r="18" spans="1:17" ht="14.65" customHeight="1" x14ac:dyDescent="0.2">
      <c r="A18" s="32">
        <v>14</v>
      </c>
      <c r="B18" s="33">
        <v>5</v>
      </c>
      <c r="C18" s="34">
        <v>24</v>
      </c>
      <c r="D18" s="34">
        <v>103</v>
      </c>
      <c r="E18" s="269">
        <v>1.92</v>
      </c>
      <c r="F18" s="156">
        <v>302</v>
      </c>
      <c r="G18" s="35">
        <v>2</v>
      </c>
      <c r="H18" s="295">
        <f>'[2]14'!$E$42</f>
        <v>57</v>
      </c>
      <c r="I18" s="296">
        <f>'[2]14'!$B$33*12.92/2</f>
        <v>2629.22</v>
      </c>
      <c r="J18" s="295">
        <f>'[2]14'!$B$42</f>
        <v>360</v>
      </c>
      <c r="K18" s="296">
        <f>'[2]14'!$F$33</f>
        <v>598.5</v>
      </c>
      <c r="L18" s="297">
        <f>'[2]14'!$H$42</f>
        <v>110</v>
      </c>
      <c r="M18" s="307">
        <f>'[2]14'!$C$34</f>
        <v>41.645204312113336</v>
      </c>
      <c r="N18" s="302">
        <f>'[2]14'!$F$34</f>
        <v>9.4798665690964743</v>
      </c>
      <c r="O18" s="302">
        <f>'[2]14'!$F$43</f>
        <v>0.90284443515204527</v>
      </c>
      <c r="P18" s="302">
        <f>'[2]14'!$C$43</f>
        <v>5.7021753799076542</v>
      </c>
      <c r="Q18" s="305">
        <f>'[2]14'!$H$43</f>
        <v>1.7423313660828943</v>
      </c>
    </row>
    <row r="19" spans="1:17" ht="14.65" customHeight="1" x14ac:dyDescent="0.2">
      <c r="A19" s="32">
        <v>15</v>
      </c>
      <c r="B19" s="33">
        <v>5</v>
      </c>
      <c r="C19" s="34">
        <v>24</v>
      </c>
      <c r="D19" s="34">
        <v>109</v>
      </c>
      <c r="E19" s="269">
        <v>0.96</v>
      </c>
      <c r="F19" s="156">
        <v>112</v>
      </c>
      <c r="G19" s="35">
        <v>1</v>
      </c>
      <c r="H19" s="295">
        <f>'[2]15'!$E$42</f>
        <v>58</v>
      </c>
      <c r="I19" s="296">
        <f>'[2]15'!$B$33*12.92/2</f>
        <v>2584</v>
      </c>
      <c r="J19" s="295">
        <f>'[2]15'!$B$42</f>
        <v>620</v>
      </c>
      <c r="K19" s="296">
        <f>'[2]15'!$F$33</f>
        <v>581.40000000000009</v>
      </c>
      <c r="L19" s="297">
        <f>'[2]15'!$H$42</f>
        <v>78</v>
      </c>
      <c r="M19" s="307">
        <f>'[2]15'!$C$34</f>
        <v>41.476858673697144</v>
      </c>
      <c r="N19" s="302">
        <f>'[2]15'!$F$34</f>
        <v>9.3322932015818587</v>
      </c>
      <c r="O19" s="302">
        <f>'[2]15'!$F$43</f>
        <v>0.9309821219328307</v>
      </c>
      <c r="P19" s="302">
        <f>'[2]15'!$C$43</f>
        <v>9.9518778551440512</v>
      </c>
      <c r="Q19" s="305">
        <f>'[2]15'!$H$43</f>
        <v>1.2520104398407033</v>
      </c>
    </row>
    <row r="20" spans="1:17" ht="14.65" customHeight="1" x14ac:dyDescent="0.2">
      <c r="A20" s="32">
        <v>16</v>
      </c>
      <c r="B20" s="33">
        <v>5</v>
      </c>
      <c r="C20" s="34">
        <v>24</v>
      </c>
      <c r="D20" s="34">
        <v>123</v>
      </c>
      <c r="E20" s="269">
        <v>0.51</v>
      </c>
      <c r="F20" s="156">
        <v>76</v>
      </c>
      <c r="G20" s="35">
        <v>1</v>
      </c>
      <c r="H20" s="295">
        <f>'[2]16'!$E$42</f>
        <v>61</v>
      </c>
      <c r="I20" s="296">
        <f>'[2]16'!$B$33*12.92/2</f>
        <v>2609.84</v>
      </c>
      <c r="J20" s="295">
        <f>'[2]16'!$B$42</f>
        <v>570</v>
      </c>
      <c r="K20" s="296">
        <f>'[2]16'!$F$33</f>
        <v>581.40000000000009</v>
      </c>
      <c r="L20" s="297">
        <f>'[2]16'!$H$42</f>
        <v>100</v>
      </c>
      <c r="M20" s="307">
        <f>'[2]16'!$C$34</f>
        <v>41.338237204161643</v>
      </c>
      <c r="N20" s="302">
        <f>'[2]16'!$F$34</f>
        <v>9.2090132385508614</v>
      </c>
      <c r="O20" s="302">
        <f>'[2]16'!$F$43</f>
        <v>0.96620193937324128</v>
      </c>
      <c r="P20" s="302">
        <f>'[2]16'!$C$43</f>
        <v>9.0284443515204522</v>
      </c>
      <c r="Q20" s="305">
        <f>'[2]16'!$H$43</f>
        <v>1.5839376055299039</v>
      </c>
    </row>
    <row r="21" spans="1:17" ht="14.65" customHeight="1" x14ac:dyDescent="0.2">
      <c r="A21" s="32">
        <v>17</v>
      </c>
      <c r="B21" s="33">
        <v>5</v>
      </c>
      <c r="C21" s="34">
        <v>24</v>
      </c>
      <c r="D21" s="34">
        <v>105</v>
      </c>
      <c r="E21" s="269">
        <v>0.48</v>
      </c>
      <c r="F21" s="156">
        <v>71</v>
      </c>
      <c r="G21" s="35">
        <v>1</v>
      </c>
      <c r="H21" s="295">
        <f>'[2]17'!$E$42</f>
        <v>65</v>
      </c>
      <c r="I21" s="296">
        <f>'[2]17'!$B$33*12.92/2</f>
        <v>2758.42</v>
      </c>
      <c r="J21" s="295">
        <f>'[2]17'!$B$42</f>
        <v>510</v>
      </c>
      <c r="K21" s="296">
        <f>'[2]17'!$F$33</f>
        <v>641.25</v>
      </c>
      <c r="L21" s="297">
        <f>'[2]17'!$H$42</f>
        <v>54</v>
      </c>
      <c r="M21" s="307">
        <f>'[2]17'!$C$34</f>
        <v>41.291610906021226</v>
      </c>
      <c r="N21" s="302">
        <f>'[2]17'!$F$34</f>
        <v>9.5990623231727259</v>
      </c>
      <c r="O21" s="302">
        <f>'[2]17'!$F$43</f>
        <v>0.97300436804090018</v>
      </c>
      <c r="P21" s="302">
        <f>'[2]17'!$C$43</f>
        <v>7.634341964628601</v>
      </c>
      <c r="Q21" s="305">
        <f>'[2]17'!$H$43</f>
        <v>0.80834209037244009</v>
      </c>
    </row>
    <row r="22" spans="1:17" ht="14.65" customHeight="1" x14ac:dyDescent="0.2">
      <c r="A22" s="32">
        <v>18</v>
      </c>
      <c r="B22" s="33">
        <v>5</v>
      </c>
      <c r="C22" s="34">
        <v>24</v>
      </c>
      <c r="D22" s="34">
        <v>120</v>
      </c>
      <c r="E22" s="269">
        <v>1.44</v>
      </c>
      <c r="F22" s="156">
        <v>90</v>
      </c>
      <c r="G22" s="35">
        <v>1</v>
      </c>
      <c r="H22" s="295">
        <f>'[2]18'!$E$42</f>
        <v>66</v>
      </c>
      <c r="I22" s="296">
        <f>'[2]18'!$B$33*12.92/2</f>
        <v>2939.3</v>
      </c>
      <c r="J22" s="295">
        <f>'[2]18'!$B$42</f>
        <v>500</v>
      </c>
      <c r="K22" s="296">
        <f>'[2]18'!$F$33</f>
        <v>666.90000000000009</v>
      </c>
      <c r="L22" s="297">
        <f>'[2]18'!$H$42</f>
        <v>67</v>
      </c>
      <c r="M22" s="307">
        <f>'[2]18'!$C$34</f>
        <v>41.856775861979436</v>
      </c>
      <c r="N22" s="302">
        <f>'[2]18'!$F$34</f>
        <v>9.4969155317096217</v>
      </c>
      <c r="O22" s="302">
        <f>'[2]18'!$F$43</f>
        <v>0.93986568464962505</v>
      </c>
      <c r="P22" s="302">
        <f>'[2]18'!$C$43</f>
        <v>7.1201945806789775</v>
      </c>
      <c r="Q22" s="305">
        <f>'[2]18'!$H$43</f>
        <v>0.954106073810983</v>
      </c>
    </row>
    <row r="23" spans="1:17" ht="14.65" customHeight="1" x14ac:dyDescent="0.2">
      <c r="A23" s="32">
        <v>19</v>
      </c>
      <c r="B23" s="33">
        <v>5</v>
      </c>
      <c r="C23" s="34">
        <v>24</v>
      </c>
      <c r="D23" s="34">
        <v>110</v>
      </c>
      <c r="E23" s="269">
        <v>3.48</v>
      </c>
      <c r="F23" s="156">
        <v>53</v>
      </c>
      <c r="G23" s="35">
        <v>1</v>
      </c>
      <c r="H23" s="295">
        <f>'[2]19'!$E$42</f>
        <v>59</v>
      </c>
      <c r="I23" s="296">
        <f>'[2]19'!$B$33*12.92/2</f>
        <v>2584</v>
      </c>
      <c r="J23" s="295">
        <f>'[2]19'!$B$42</f>
        <v>480</v>
      </c>
      <c r="K23" s="296">
        <f>'[2]19'!$F$33</f>
        <v>555.75</v>
      </c>
      <c r="L23" s="297">
        <f>'[2]19'!$H$42</f>
        <v>110</v>
      </c>
      <c r="M23" s="307">
        <f>'[2]19'!$C$34</f>
        <v>42.211462437678449</v>
      </c>
      <c r="N23" s="302">
        <f>'[2]19'!$F$34</f>
        <v>9.0785682081036363</v>
      </c>
      <c r="O23" s="302">
        <f>'[2]19'!$F$43</f>
        <v>0.96380661138662094</v>
      </c>
      <c r="P23" s="302">
        <f>'[2]19'!$C$43</f>
        <v>7.841138533314882</v>
      </c>
      <c r="Q23" s="305">
        <f>'[2]19'!$H$43</f>
        <v>1.796927580551327</v>
      </c>
    </row>
    <row r="24" spans="1:17" ht="14.65" customHeight="1" x14ac:dyDescent="0.2">
      <c r="A24" s="32">
        <v>20</v>
      </c>
      <c r="B24" s="33">
        <v>5</v>
      </c>
      <c r="C24" s="34">
        <v>24</v>
      </c>
      <c r="D24" s="34">
        <v>119</v>
      </c>
      <c r="E24" s="269">
        <v>2.17</v>
      </c>
      <c r="F24" s="156">
        <v>248</v>
      </c>
      <c r="G24" s="35">
        <v>2</v>
      </c>
      <c r="H24" s="295">
        <f>'[2]20'!$E$42</f>
        <v>55</v>
      </c>
      <c r="I24" s="296">
        <f>'[2]20'!$B$33*12.92/2</f>
        <v>2590.46</v>
      </c>
      <c r="J24" s="295">
        <f>'[2]20'!$B$42</f>
        <v>360</v>
      </c>
      <c r="K24" s="296">
        <f>'[2]20'!$F$33</f>
        <v>624.15000000000009</v>
      </c>
      <c r="L24" s="297">
        <f>'[2]20'!$H$42</f>
        <v>110</v>
      </c>
      <c r="M24" s="307">
        <f>'[2]20'!$C$34</f>
        <v>40.923150807416526</v>
      </c>
      <c r="N24" s="302">
        <f>'[2]20'!$F$34</f>
        <v>9.8600961128328652</v>
      </c>
      <c r="O24" s="302">
        <f>'[2]20'!$F$43</f>
        <v>0.86887012129425223</v>
      </c>
      <c r="P24" s="302">
        <f>'[2]20'!$C$43</f>
        <v>5.6871498848351063</v>
      </c>
      <c r="Q24" s="305">
        <f>'[2]20'!$H$43</f>
        <v>1.7377402425885045</v>
      </c>
    </row>
    <row r="25" spans="1:17" ht="14.65" customHeight="1" x14ac:dyDescent="0.2">
      <c r="A25" s="32">
        <v>21</v>
      </c>
      <c r="B25" s="33">
        <v>5</v>
      </c>
      <c r="C25" s="34">
        <v>24</v>
      </c>
      <c r="D25" s="34">
        <v>97</v>
      </c>
      <c r="E25" s="269">
        <v>0.96</v>
      </c>
      <c r="F25" s="156">
        <v>81</v>
      </c>
      <c r="G25" s="35">
        <v>1</v>
      </c>
      <c r="H25" s="295">
        <f>'[2]21'!$E$42</f>
        <v>58</v>
      </c>
      <c r="I25" s="296">
        <f>'[2]21'!$B$33*12.92/2</f>
        <v>2584</v>
      </c>
      <c r="J25" s="295">
        <f>'[2]21'!$B$42</f>
        <v>340</v>
      </c>
      <c r="K25" s="296">
        <f>'[2]21'!$F$33</f>
        <v>538.65000000000009</v>
      </c>
      <c r="L25" s="297">
        <f>'[2]21'!$H$42</f>
        <v>115</v>
      </c>
      <c r="M25" s="307">
        <f>'[2]21'!$C$34</f>
        <v>41.982674023377129</v>
      </c>
      <c r="N25" s="302">
        <f>'[2]21'!$F$34</f>
        <v>8.7515353570789838</v>
      </c>
      <c r="O25" s="302">
        <f>'[2]21'!$F$43</f>
        <v>0.94233556244422345</v>
      </c>
      <c r="P25" s="302">
        <f>'[2]21'!$C$43</f>
        <v>5.5240360557075165</v>
      </c>
      <c r="Q25" s="305">
        <f>'[2]21'!$H$43</f>
        <v>1.8684239600187187</v>
      </c>
    </row>
    <row r="26" spans="1:17" ht="14.65" customHeight="1" x14ac:dyDescent="0.2">
      <c r="A26" s="32">
        <v>22</v>
      </c>
      <c r="B26" s="33">
        <v>4</v>
      </c>
      <c r="C26" s="34">
        <v>24</v>
      </c>
      <c r="D26" s="34">
        <v>97</v>
      </c>
      <c r="E26" s="269">
        <v>0.54</v>
      </c>
      <c r="F26" s="156">
        <v>103</v>
      </c>
      <c r="G26" s="35">
        <v>1</v>
      </c>
      <c r="H26" s="295">
        <f>'[2]22'!$E$42</f>
        <v>58</v>
      </c>
      <c r="I26" s="296">
        <f>'[2]22'!$B$33*12.92/2</f>
        <v>2571.08</v>
      </c>
      <c r="J26" s="295">
        <f>'[2]22'!$B$42</f>
        <v>440</v>
      </c>
      <c r="K26" s="296">
        <f>'[2]22'!$F$33</f>
        <v>666.90000000000009</v>
      </c>
      <c r="L26" s="297">
        <f>'[2]22'!$H$42</f>
        <v>68</v>
      </c>
      <c r="M26" s="307">
        <f>'[2]22'!$C$34</f>
        <v>41.716234590139024</v>
      </c>
      <c r="N26" s="302">
        <f>'[2]22'!$F$34</f>
        <v>10.820572229632575</v>
      </c>
      <c r="O26" s="302">
        <f>'[2]22'!$F$43</f>
        <v>0.94106041283354214</v>
      </c>
      <c r="P26" s="302">
        <f>'[2]22'!$C$43</f>
        <v>7.1390789939096297</v>
      </c>
      <c r="Q26" s="305">
        <f>'[2]22'!$H$43</f>
        <v>1.1033122081496702</v>
      </c>
    </row>
    <row r="27" spans="1:17" ht="14.65" customHeight="1" x14ac:dyDescent="0.2">
      <c r="A27" s="32">
        <v>23</v>
      </c>
      <c r="B27" s="33">
        <v>4</v>
      </c>
      <c r="C27" s="34">
        <v>24</v>
      </c>
      <c r="D27" s="34">
        <v>108</v>
      </c>
      <c r="E27" s="269">
        <v>0.51</v>
      </c>
      <c r="F27" s="156">
        <v>101</v>
      </c>
      <c r="G27" s="35">
        <v>1</v>
      </c>
      <c r="H27" s="295">
        <f>'[2]23'!$E$42</f>
        <v>60</v>
      </c>
      <c r="I27" s="296">
        <f>'[2]23'!$B$33*12.92/2</f>
        <v>2596.92</v>
      </c>
      <c r="J27" s="295">
        <f>'[2]23'!$B$42</f>
        <v>480</v>
      </c>
      <c r="K27" s="296">
        <f>'[2]23'!$F$33</f>
        <v>598.5</v>
      </c>
      <c r="L27" s="297">
        <f>'[2]23'!$H$42</f>
        <v>126</v>
      </c>
      <c r="M27" s="307">
        <f>'[2]23'!$C$34</f>
        <v>41.079326512415101</v>
      </c>
      <c r="N27" s="302">
        <f>'[2]23'!$F$34</f>
        <v>9.4673601488226193</v>
      </c>
      <c r="O27" s="302">
        <f>'[2]23'!$F$43</f>
        <v>0.94910878684938549</v>
      </c>
      <c r="P27" s="302">
        <f>'[2]23'!$C$43</f>
        <v>7.5928702947950839</v>
      </c>
      <c r="Q27" s="305">
        <f>'[2]23'!$H$43</f>
        <v>1.9931284523837096</v>
      </c>
    </row>
    <row r="28" spans="1:17" ht="14.65" customHeight="1" x14ac:dyDescent="0.2">
      <c r="A28" s="32">
        <v>24</v>
      </c>
      <c r="B28" s="33">
        <v>5</v>
      </c>
      <c r="C28" s="34">
        <v>20</v>
      </c>
      <c r="D28" s="34">
        <v>99.5</v>
      </c>
      <c r="E28" s="269">
        <v>1</v>
      </c>
      <c r="F28" s="156">
        <v>224</v>
      </c>
      <c r="G28" s="35">
        <v>2</v>
      </c>
      <c r="H28" s="295">
        <f>'[2]24'!$E$42</f>
        <v>53</v>
      </c>
      <c r="I28" s="296">
        <f>'[2]24'!$B$33*12.92/2</f>
        <v>2422.5</v>
      </c>
      <c r="J28" s="295">
        <f>'[2]24'!$B$42</f>
        <v>440</v>
      </c>
      <c r="K28" s="296">
        <f>'[2]24'!$F$33</f>
        <v>513</v>
      </c>
      <c r="L28" s="297">
        <f>'[2]24'!$H$42</f>
        <v>86</v>
      </c>
      <c r="M28" s="307">
        <f>'[2]24'!$C$34</f>
        <v>42.096757376698449</v>
      </c>
      <c r="N28" s="302">
        <f>'[2]24'!$F$34</f>
        <v>8.9146074444773191</v>
      </c>
      <c r="O28" s="302">
        <f>'[2]24'!$F$43</f>
        <v>0.92100232857173092</v>
      </c>
      <c r="P28" s="302">
        <f>'[2]24'!$C$43</f>
        <v>7.6460570673879538</v>
      </c>
      <c r="Q28" s="305">
        <f>'[2]24'!$H$43</f>
        <v>1.4944566086258273</v>
      </c>
    </row>
    <row r="29" spans="1:17" ht="14.65" customHeight="1" x14ac:dyDescent="0.2">
      <c r="A29" s="32">
        <v>25</v>
      </c>
      <c r="B29" s="33">
        <v>5</v>
      </c>
      <c r="C29" s="34">
        <v>19</v>
      </c>
      <c r="D29" s="34">
        <v>106</v>
      </c>
      <c r="E29" s="269">
        <v>0.72</v>
      </c>
      <c r="F29" s="156">
        <v>103</v>
      </c>
      <c r="G29" s="35">
        <v>1</v>
      </c>
      <c r="H29" s="295">
        <f>'[2]25'!$E$42</f>
        <v>50</v>
      </c>
      <c r="I29" s="296">
        <f>'[2]25'!$B$33*12.92/2</f>
        <v>1957.3799999999999</v>
      </c>
      <c r="J29" s="295">
        <f>'[2]25'!$B$42</f>
        <v>560</v>
      </c>
      <c r="K29" s="296">
        <f>'[2]25'!$F$33</f>
        <v>453.15000000000003</v>
      </c>
      <c r="L29" s="297">
        <f>'[2]25'!$H$42</f>
        <v>75</v>
      </c>
      <c r="M29" s="307">
        <f>'[2]25'!$C$34</f>
        <v>39.914598933091504</v>
      </c>
      <c r="N29" s="302">
        <f>'[2]25'!$F$34</f>
        <v>9.2405667302876378</v>
      </c>
      <c r="O29" s="302">
        <f>'[2]25'!$F$43</f>
        <v>1.0195924892737105</v>
      </c>
      <c r="P29" s="302">
        <f>'[2]25'!$C$43</f>
        <v>11.419435879865555</v>
      </c>
      <c r="Q29" s="305">
        <f>'[2]25'!$H$43</f>
        <v>1.5293887339105656</v>
      </c>
    </row>
    <row r="30" spans="1:17" ht="14.65" customHeight="1" x14ac:dyDescent="0.2">
      <c r="A30" s="32">
        <v>26</v>
      </c>
      <c r="B30" s="33">
        <v>5</v>
      </c>
      <c r="C30" s="34">
        <v>23</v>
      </c>
      <c r="D30" s="34">
        <v>116</v>
      </c>
      <c r="E30" s="269">
        <v>0.48</v>
      </c>
      <c r="F30" s="156">
        <v>163</v>
      </c>
      <c r="G30" s="35">
        <v>1</v>
      </c>
      <c r="H30" s="295">
        <f>'[2]26'!$E$42</f>
        <v>64</v>
      </c>
      <c r="I30" s="296">
        <f>'[2]26'!$B$33*12.92/2</f>
        <v>2551.6999999999998</v>
      </c>
      <c r="J30" s="295">
        <f>'[2]26'!$B$42</f>
        <v>560</v>
      </c>
      <c r="K30" s="296">
        <f>'[2]26'!$F$33</f>
        <v>598.5</v>
      </c>
      <c r="L30" s="297">
        <f>'[2]26'!$H$42</f>
        <v>65</v>
      </c>
      <c r="M30" s="307">
        <f>'[2]26'!$C$34</f>
        <v>42.027367117301893</v>
      </c>
      <c r="N30" s="302">
        <f>'[2]26'!$F$34</f>
        <v>9.8574986164929985</v>
      </c>
      <c r="O30" s="302">
        <f>'[2]26'!$F$43</f>
        <v>1.0541017735264027</v>
      </c>
      <c r="P30" s="302">
        <f>'[2]26'!$C$43</f>
        <v>9.2233905183560214</v>
      </c>
      <c r="Q30" s="305">
        <f>'[2]26'!$H$43</f>
        <v>1.0705721137377526</v>
      </c>
    </row>
    <row r="31" spans="1:17" ht="14.65" customHeight="1" x14ac:dyDescent="0.2">
      <c r="A31" s="32">
        <v>27</v>
      </c>
      <c r="B31" s="33">
        <v>4</v>
      </c>
      <c r="C31" s="34">
        <v>24</v>
      </c>
      <c r="D31" s="34">
        <v>94</v>
      </c>
      <c r="E31" s="269">
        <v>0.96</v>
      </c>
      <c r="F31" s="156">
        <v>118</v>
      </c>
      <c r="G31" s="35">
        <v>1</v>
      </c>
      <c r="H31" s="295">
        <f>'[2]27'!$E$42</f>
        <v>58</v>
      </c>
      <c r="I31" s="296">
        <f>'[2]27'!$B$33*12.92/2</f>
        <v>2584</v>
      </c>
      <c r="J31" s="295">
        <f>'[2]27'!$B$42</f>
        <v>580</v>
      </c>
      <c r="K31" s="296">
        <f>'[2]27'!$F$33</f>
        <v>513</v>
      </c>
      <c r="L31" s="297">
        <f>'[2]27'!$H$42</f>
        <v>65</v>
      </c>
      <c r="M31" s="307">
        <f>'[2]27'!$C$34</f>
        <v>45.969159390577502</v>
      </c>
      <c r="N31" s="302">
        <f>'[2]27'!$F$34</f>
        <v>9.1262301731293576</v>
      </c>
      <c r="O31" s="302">
        <f>'[2]27'!$F$43</f>
        <v>1.0318154971569253</v>
      </c>
      <c r="P31" s="302">
        <f>'[2]27'!$C$43</f>
        <v>10.318154971569253</v>
      </c>
      <c r="Q31" s="305">
        <f>'[2]27'!$H$43</f>
        <v>1.1563449537103474</v>
      </c>
    </row>
    <row r="32" spans="1:17" ht="14.65" customHeight="1" x14ac:dyDescent="0.2">
      <c r="A32" s="32">
        <v>28</v>
      </c>
      <c r="B32" s="33">
        <v>4</v>
      </c>
      <c r="C32" s="34">
        <v>24</v>
      </c>
      <c r="D32" s="34">
        <v>117</v>
      </c>
      <c r="E32" s="269">
        <v>1.9</v>
      </c>
      <c r="F32" s="156">
        <v>152</v>
      </c>
      <c r="G32" s="35">
        <v>2</v>
      </c>
      <c r="H32" s="295">
        <f>'[2]28'!$E$42</f>
        <v>54</v>
      </c>
      <c r="I32" s="296">
        <f>'[2]28'!$B$33*12.92/2</f>
        <v>2273.92</v>
      </c>
      <c r="J32" s="295">
        <f>'[2]28'!$B$42</f>
        <v>480</v>
      </c>
      <c r="K32" s="296">
        <f>'[2]28'!$F$33</f>
        <v>513</v>
      </c>
      <c r="L32" s="297">
        <f>'[2]28'!$H$42</f>
        <v>70</v>
      </c>
      <c r="M32" s="307">
        <f>'[2]28'!$C$34</f>
        <v>42.535456813956984</v>
      </c>
      <c r="N32" s="302">
        <f>'[2]28'!$F$34</f>
        <v>9.5960672959294655</v>
      </c>
      <c r="O32" s="302">
        <f>'[2]28'!$F$43</f>
        <v>1.0101123469399436</v>
      </c>
      <c r="P32" s="302">
        <f>'[2]28'!$C$43</f>
        <v>8.9787764172439442</v>
      </c>
      <c r="Q32" s="305">
        <f>'[2]28'!$H$43</f>
        <v>1.3094048941814085</v>
      </c>
    </row>
    <row r="33" spans="1:19" ht="14.65" customHeight="1" x14ac:dyDescent="0.2">
      <c r="A33" s="32">
        <v>29</v>
      </c>
      <c r="B33" s="33">
        <v>4</v>
      </c>
      <c r="C33" s="34">
        <v>24</v>
      </c>
      <c r="D33" s="34">
        <v>106</v>
      </c>
      <c r="E33" s="269">
        <v>0.48</v>
      </c>
      <c r="F33" s="156">
        <v>125</v>
      </c>
      <c r="G33" s="35">
        <v>1</v>
      </c>
      <c r="H33" s="295">
        <f>'[2]29'!$E$42</f>
        <v>56</v>
      </c>
      <c r="I33" s="296">
        <f>'[2]29'!$B$33*12.92/2</f>
        <v>2286.84</v>
      </c>
      <c r="J33" s="295">
        <f>'[2]29'!$B$42</f>
        <v>430</v>
      </c>
      <c r="K33" s="296">
        <f>'[2]29'!$F$33</f>
        <v>538.65000000000009</v>
      </c>
      <c r="L33" s="297">
        <f>'[2]29'!$H$42</f>
        <v>60</v>
      </c>
      <c r="M33" s="307">
        <f>'[2]29'!$C$34</f>
        <v>42.710504493613001</v>
      </c>
      <c r="N33" s="302">
        <f>'[2]29'!$F$34</f>
        <v>10.060176158141648</v>
      </c>
      <c r="O33" s="302">
        <f>'[2]29'!$F$43</f>
        <v>1.0458922581563763</v>
      </c>
      <c r="P33" s="302">
        <f>'[2]29'!$C$43</f>
        <v>8.0309584108436045</v>
      </c>
      <c r="Q33" s="305">
        <f>'[2]29'!$H$43</f>
        <v>1.1205988480246889</v>
      </c>
    </row>
    <row r="34" spans="1:19" ht="14.65" customHeight="1" x14ac:dyDescent="0.2">
      <c r="A34" s="32">
        <v>30</v>
      </c>
      <c r="B34" s="33">
        <v>5</v>
      </c>
      <c r="C34" s="34">
        <v>24</v>
      </c>
      <c r="D34" s="34">
        <v>0</v>
      </c>
      <c r="E34" s="269">
        <v>0</v>
      </c>
      <c r="F34" s="156">
        <v>0</v>
      </c>
      <c r="G34" s="35">
        <v>0</v>
      </c>
      <c r="H34" s="295">
        <f>'[2]30'!$E$42</f>
        <v>56</v>
      </c>
      <c r="I34" s="296">
        <f>'[2]30'!$B$33*12.92/2</f>
        <v>2021.98</v>
      </c>
      <c r="J34" s="295">
        <f>'[2]30'!$B$42</f>
        <v>510</v>
      </c>
      <c r="K34" s="296">
        <f>'[2]30'!$F$33</f>
        <v>495.90000000000003</v>
      </c>
      <c r="L34" s="297">
        <f>'[2]30'!$H$42</f>
        <v>65</v>
      </c>
      <c r="M34" s="307">
        <f>'[2]30'!$C$34</f>
        <v>40.884257181099656</v>
      </c>
      <c r="N34" s="302">
        <f>'[2]30'!$F$34</f>
        <v>10.027054241934797</v>
      </c>
      <c r="O34" s="302">
        <f>'[2]30'!$F$43</f>
        <v>1.1323150585770287</v>
      </c>
      <c r="P34" s="302">
        <f>'[2]30'!$C$43</f>
        <v>10.312154997755083</v>
      </c>
      <c r="Q34" s="305">
        <f>'[2]30'!$H$43</f>
        <v>1.3142942644197657</v>
      </c>
    </row>
    <row r="35" spans="1:19" ht="14.65" customHeight="1" thickBot="1" x14ac:dyDescent="0.25">
      <c r="A35" s="165">
        <v>31</v>
      </c>
      <c r="B35" s="159"/>
      <c r="C35" s="160"/>
      <c r="D35" s="160"/>
      <c r="E35" s="270"/>
      <c r="F35" s="161"/>
      <c r="G35" s="162"/>
      <c r="H35" s="298">
        <f>'[2]31'!$E$42</f>
        <v>0</v>
      </c>
      <c r="I35" s="299">
        <f>'[2]31'!$B$33*12.92/2</f>
        <v>0</v>
      </c>
      <c r="J35" s="300">
        <f>'[2]31'!$B$42</f>
        <v>0</v>
      </c>
      <c r="K35" s="299" t="str">
        <f>'[2]31'!$F$33</f>
        <v/>
      </c>
      <c r="L35" s="301">
        <f>'[2]31'!$H$42</f>
        <v>0</v>
      </c>
      <c r="M35" s="308" t="e">
        <f>'[2]31'!$C$34</f>
        <v>#VALUE!</v>
      </c>
      <c r="N35" s="303" t="e">
        <f>'[2]31'!$F$34</f>
        <v>#VALUE!</v>
      </c>
      <c r="O35" s="303">
        <f>'[2]31'!$F$43</f>
        <v>0</v>
      </c>
      <c r="P35" s="303">
        <f>'[2]31'!$C$43</f>
        <v>0</v>
      </c>
      <c r="Q35" s="306">
        <f>'[2]31'!$H$43</f>
        <v>0</v>
      </c>
    </row>
    <row r="36" spans="1:19" ht="14.65" customHeight="1" thickTop="1" x14ac:dyDescent="0.2">
      <c r="A36" s="166" t="s">
        <v>37</v>
      </c>
      <c r="B36" s="167"/>
      <c r="C36" s="167">
        <f>SUM(C5:C35)</f>
        <v>710</v>
      </c>
      <c r="D36" s="167"/>
      <c r="E36" s="168"/>
      <c r="F36" s="169">
        <f t="shared" ref="F36:K36" si="0">SUM(F5:F35)</f>
        <v>3512</v>
      </c>
      <c r="G36" s="170">
        <f t="shared" si="0"/>
        <v>32</v>
      </c>
      <c r="H36" s="183">
        <f t="shared" si="0"/>
        <v>1732</v>
      </c>
      <c r="I36" s="183">
        <f t="shared" si="0"/>
        <v>74270.619999999981</v>
      </c>
      <c r="J36" s="184">
        <f t="shared" si="0"/>
        <v>13160</v>
      </c>
      <c r="K36" s="184">
        <f t="shared" si="0"/>
        <v>17595.900000000001</v>
      </c>
      <c r="L36" s="184">
        <f>SUM(L5:L34)</f>
        <v>2334</v>
      </c>
      <c r="M36" s="200"/>
      <c r="N36" s="204"/>
      <c r="O36" s="185"/>
      <c r="P36" s="186"/>
      <c r="Q36" s="291"/>
      <c r="R36" s="29"/>
      <c r="S36" s="285"/>
    </row>
    <row r="37" spans="1:19" ht="14.65" customHeight="1" x14ac:dyDescent="0.2">
      <c r="A37" s="157" t="s">
        <v>86</v>
      </c>
      <c r="B37" s="37">
        <f>AVERAGE(B5:B35)</f>
        <v>5.0666666666666664</v>
      </c>
      <c r="C37" s="36"/>
      <c r="D37" s="164">
        <f>AVERAGE(D5:D35)</f>
        <v>90.683333333333337</v>
      </c>
      <c r="E37" s="37">
        <f>AVERAGE(E5:E35)</f>
        <v>1.2901666666666667</v>
      </c>
      <c r="F37" s="163">
        <f t="shared" ref="F37" si="1">AVERAGE(F5:F35)</f>
        <v>117.06666666666666</v>
      </c>
      <c r="G37" s="171">
        <f>AVERAGE(G5:G35)</f>
        <v>1.0666666666666667</v>
      </c>
      <c r="H37" s="187">
        <f t="shared" ref="H37:P37" si="2">AVERAGE(H5:H35)</f>
        <v>55.87096774193548</v>
      </c>
      <c r="I37" s="187">
        <f>AVERAGE(I5:I15)</f>
        <v>2400.1836363636362</v>
      </c>
      <c r="J37" s="187">
        <f t="shared" si="2"/>
        <v>424.51612903225805</v>
      </c>
      <c r="K37" s="188">
        <f>AVERAGE(K5:K15)</f>
        <v>565.85454545454547</v>
      </c>
      <c r="L37" s="188">
        <f>AVERAGE(L5:L34)</f>
        <v>77.8</v>
      </c>
      <c r="M37" s="201">
        <f>AVERAGE(M15:M34)</f>
        <v>41.761994372511978</v>
      </c>
      <c r="N37" s="205">
        <f>AVERAGEIF(N5:N35,"&lt;&gt;#VALUE!")</f>
        <v>9.827119324444233</v>
      </c>
      <c r="O37" s="188">
        <f>AVERAGEIF(O5:O35,"&lt;&gt;#VALUE!")</f>
        <v>0.94178140832526247</v>
      </c>
      <c r="P37" s="189">
        <f t="shared" si="2"/>
        <v>7.1806010433026568</v>
      </c>
      <c r="Q37" s="292">
        <f>AVERAGE(Q5:Q35)</f>
        <v>1.2616894570015218</v>
      </c>
      <c r="R37" s="285"/>
      <c r="S37" s="285"/>
    </row>
    <row r="38" spans="1:19" ht="14.65" customHeight="1" x14ac:dyDescent="0.2">
      <c r="A38" s="157" t="s">
        <v>85</v>
      </c>
      <c r="B38" s="37">
        <f>MIN(B5:B35)</f>
        <v>4</v>
      </c>
      <c r="C38" s="36"/>
      <c r="D38" s="164">
        <f>MIN(D5:D35)</f>
        <v>0</v>
      </c>
      <c r="E38" s="37">
        <f>MIN(E5:E35)</f>
        <v>0</v>
      </c>
      <c r="F38" s="37">
        <f t="shared" ref="F38:Q38" si="3">MIN(F5:F35)</f>
        <v>0</v>
      </c>
      <c r="G38" s="37">
        <f t="shared" si="3"/>
        <v>0</v>
      </c>
      <c r="H38" s="37">
        <f t="shared" si="3"/>
        <v>0</v>
      </c>
      <c r="I38" s="37">
        <f>MIN(I5:I15)</f>
        <v>2125.34</v>
      </c>
      <c r="J38" s="37">
        <f t="shared" si="3"/>
        <v>0</v>
      </c>
      <c r="K38" s="37">
        <f>MIN(K5:K15)</f>
        <v>367.65000000000003</v>
      </c>
      <c r="L38" s="37">
        <f>MIN(L5:L34)</f>
        <v>41</v>
      </c>
      <c r="M38" s="202">
        <f>MIN(M15:M34)</f>
        <v>39.914598933091504</v>
      </c>
      <c r="N38" s="286" t="e">
        <f t="shared" si="3"/>
        <v>#VALUE!</v>
      </c>
      <c r="O38" s="37">
        <f t="shared" si="3"/>
        <v>0</v>
      </c>
      <c r="P38" s="287">
        <f t="shared" si="3"/>
        <v>0</v>
      </c>
      <c r="Q38" s="293">
        <f t="shared" si="3"/>
        <v>0</v>
      </c>
      <c r="R38" s="290"/>
      <c r="S38" s="290"/>
    </row>
    <row r="39" spans="1:19" ht="14.65" customHeight="1" thickBot="1" x14ac:dyDescent="0.25">
      <c r="A39" s="158" t="s">
        <v>84</v>
      </c>
      <c r="B39" s="172">
        <f>MAX(B5:B35)</f>
        <v>7</v>
      </c>
      <c r="C39" s="38"/>
      <c r="D39" s="173">
        <f>MAX(D5:D35)</f>
        <v>123</v>
      </c>
      <c r="E39" s="172">
        <f>MAX(E5:E35)</f>
        <v>8.73</v>
      </c>
      <c r="F39" s="172">
        <f t="shared" ref="F39:Q39" si="4">MAX(F5:F35)</f>
        <v>302</v>
      </c>
      <c r="G39" s="172">
        <f t="shared" si="4"/>
        <v>2</v>
      </c>
      <c r="H39" s="172">
        <f t="shared" si="4"/>
        <v>66</v>
      </c>
      <c r="I39" s="172">
        <f>MAX(I5:I15)</f>
        <v>2577.54</v>
      </c>
      <c r="J39" s="172">
        <f t="shared" si="4"/>
        <v>620</v>
      </c>
      <c r="K39" s="172">
        <f>MAX(K5:K15)</f>
        <v>795.15000000000009</v>
      </c>
      <c r="L39" s="172">
        <f>MAX(L5:L34)</f>
        <v>126</v>
      </c>
      <c r="M39" s="203">
        <f>MAX(M15:M34)</f>
        <v>45.969159390577502</v>
      </c>
      <c r="N39" s="288" t="e">
        <f t="shared" si="4"/>
        <v>#VALUE!</v>
      </c>
      <c r="O39" s="172">
        <f t="shared" si="4"/>
        <v>1.1323150585770287</v>
      </c>
      <c r="P39" s="289">
        <f t="shared" si="4"/>
        <v>11.419435879865555</v>
      </c>
      <c r="Q39" s="294">
        <f t="shared" si="4"/>
        <v>1.9931284523837096</v>
      </c>
      <c r="R39" s="290"/>
      <c r="S39" s="290"/>
    </row>
  </sheetData>
  <mergeCells count="13">
    <mergeCell ref="A2:A4"/>
    <mergeCell ref="B2:G2"/>
    <mergeCell ref="B3:B4"/>
    <mergeCell ref="C3:C4"/>
    <mergeCell ref="D3:D4"/>
    <mergeCell ref="E3:E4"/>
    <mergeCell ref="K1:M1"/>
    <mergeCell ref="O1:P1"/>
    <mergeCell ref="H2:P2"/>
    <mergeCell ref="F3:F4"/>
    <mergeCell ref="G3:G4"/>
    <mergeCell ref="M3:Q3"/>
    <mergeCell ref="B1:G1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6" customWidth="1"/>
    <col min="2" max="2" width="12.7109375" style="56" customWidth="1"/>
    <col min="3" max="3" width="13.42578125" style="57" customWidth="1"/>
    <col min="4" max="4" width="12.7109375" style="58" customWidth="1"/>
    <col min="5" max="14" width="12.7109375" style="57" customWidth="1"/>
    <col min="15" max="23" width="12.7109375" style="57" hidden="1" customWidth="1"/>
    <col min="24" max="29" width="12.7109375" style="57" customWidth="1"/>
    <col min="30" max="30" width="0.28515625" style="57" hidden="1" customWidth="1"/>
    <col min="31" max="32" width="5.7109375" style="57" hidden="1" customWidth="1"/>
    <col min="33" max="34" width="0" style="57" hidden="1" customWidth="1"/>
    <col min="35" max="37" width="0.28515625" style="57" hidden="1" customWidth="1"/>
    <col min="38" max="16384" width="9.28515625" style="57"/>
  </cols>
  <sheetData>
    <row r="1" spans="1:37" ht="4.5" customHeight="1" x14ac:dyDescent="0.2"/>
    <row r="2" spans="1:37" s="59" customFormat="1" ht="23.25" customHeight="1" x14ac:dyDescent="0.25">
      <c r="A2" s="423" t="s">
        <v>81</v>
      </c>
      <c r="B2" s="423"/>
      <c r="C2" s="223" t="str">
        <f>'Water Quality'!N2</f>
        <v>June/1/2020</v>
      </c>
      <c r="D2" s="422" t="s">
        <v>46</v>
      </c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</row>
    <row r="3" spans="1:37" ht="3" customHeight="1" thickBot="1" x14ac:dyDescent="0.25">
      <c r="A3" s="424" t="s">
        <v>81</v>
      </c>
      <c r="B3" s="424"/>
      <c r="C3" s="175" t="e">
        <f>Pumpage!#REF!</f>
        <v>#REF!</v>
      </c>
      <c r="D3" s="60"/>
      <c r="E3" s="51"/>
      <c r="F3" s="56"/>
      <c r="G3" s="56"/>
      <c r="H3" s="56"/>
      <c r="I3" s="56"/>
      <c r="J3" s="39"/>
      <c r="K3" s="424"/>
      <c r="L3" s="434"/>
      <c r="M3" s="434"/>
      <c r="N3" s="434"/>
      <c r="O3" s="434"/>
      <c r="P3" s="434"/>
      <c r="Q3" s="435"/>
      <c r="R3" s="56"/>
      <c r="S3" s="56"/>
      <c r="T3" s="424"/>
      <c r="U3" s="435"/>
      <c r="V3" s="419"/>
      <c r="W3" s="420"/>
      <c r="X3" s="420"/>
      <c r="Y3" s="420"/>
      <c r="Z3" s="420"/>
      <c r="AA3" s="420"/>
      <c r="AB3" s="421"/>
      <c r="AC3" s="56"/>
    </row>
    <row r="4" spans="1:37" ht="21.6" customHeight="1" thickBot="1" x14ac:dyDescent="0.25">
      <c r="A4" s="43"/>
      <c r="B4" s="44"/>
      <c r="C4" s="413" t="s">
        <v>94</v>
      </c>
      <c r="D4" s="414"/>
      <c r="E4" s="415"/>
      <c r="F4" s="416" t="s">
        <v>62</v>
      </c>
      <c r="G4" s="417"/>
      <c r="H4" s="418"/>
      <c r="I4" s="425" t="s">
        <v>58</v>
      </c>
      <c r="J4" s="426"/>
      <c r="K4" s="427"/>
      <c r="L4" s="428" t="s">
        <v>59</v>
      </c>
      <c r="M4" s="429"/>
      <c r="N4" s="430"/>
      <c r="O4" s="431" t="s">
        <v>60</v>
      </c>
      <c r="P4" s="432"/>
      <c r="Q4" s="433"/>
      <c r="R4" s="401" t="s">
        <v>64</v>
      </c>
      <c r="S4" s="402"/>
      <c r="T4" s="403"/>
      <c r="U4" s="399" t="s">
        <v>63</v>
      </c>
      <c r="V4" s="400"/>
      <c r="W4" s="400"/>
      <c r="X4" s="404" t="s">
        <v>101</v>
      </c>
      <c r="Y4" s="404"/>
      <c r="Z4" s="405"/>
      <c r="AA4" s="228" t="s">
        <v>104</v>
      </c>
      <c r="AB4" s="397"/>
      <c r="AC4" s="398"/>
    </row>
    <row r="5" spans="1:37" s="87" customFormat="1" ht="62.25" customHeight="1" thickBot="1" x14ac:dyDescent="0.25">
      <c r="A5" s="61" t="s">
        <v>24</v>
      </c>
      <c r="B5" s="62" t="s">
        <v>69</v>
      </c>
      <c r="C5" s="63" t="s">
        <v>61</v>
      </c>
      <c r="D5" s="64" t="s">
        <v>54</v>
      </c>
      <c r="E5" s="65" t="s">
        <v>55</v>
      </c>
      <c r="F5" s="66" t="s">
        <v>65</v>
      </c>
      <c r="G5" s="67" t="s">
        <v>56</v>
      </c>
      <c r="H5" s="68" t="s">
        <v>57</v>
      </c>
      <c r="I5" s="69" t="s">
        <v>65</v>
      </c>
      <c r="J5" s="70" t="s">
        <v>56</v>
      </c>
      <c r="K5" s="71" t="s">
        <v>55</v>
      </c>
      <c r="L5" s="72" t="s">
        <v>65</v>
      </c>
      <c r="M5" s="73" t="s">
        <v>56</v>
      </c>
      <c r="N5" s="74" t="s">
        <v>47</v>
      </c>
      <c r="O5" s="75" t="s">
        <v>65</v>
      </c>
      <c r="P5" s="76" t="s">
        <v>56</v>
      </c>
      <c r="Q5" s="77" t="s">
        <v>55</v>
      </c>
      <c r="R5" s="78" t="s">
        <v>61</v>
      </c>
      <c r="S5" s="79" t="s">
        <v>54</v>
      </c>
      <c r="T5" s="80" t="s">
        <v>55</v>
      </c>
      <c r="U5" s="81" t="s">
        <v>61</v>
      </c>
      <c r="V5" s="82" t="s">
        <v>54</v>
      </c>
      <c r="W5" s="83" t="s">
        <v>55</v>
      </c>
      <c r="X5" s="206" t="s">
        <v>65</v>
      </c>
      <c r="Y5" s="207" t="s">
        <v>56</v>
      </c>
      <c r="Z5" s="225" t="s">
        <v>47</v>
      </c>
      <c r="AA5" s="239" t="s">
        <v>55</v>
      </c>
      <c r="AB5" s="229" t="s">
        <v>75</v>
      </c>
      <c r="AC5" s="84" t="s">
        <v>76</v>
      </c>
      <c r="AD5" s="85"/>
      <c r="AE5" s="86"/>
      <c r="AF5" s="86"/>
      <c r="AG5" s="86"/>
      <c r="AH5" s="86"/>
      <c r="AI5" s="86"/>
      <c r="AJ5" s="86"/>
      <c r="AK5" s="86"/>
    </row>
    <row r="6" spans="1:37" s="59" customFormat="1" ht="13.15" customHeight="1" thickBot="1" x14ac:dyDescent="0.3">
      <c r="A6" s="41">
        <v>1</v>
      </c>
      <c r="B6" s="241">
        <f>Pumpage!C6</f>
        <v>6.8600000000005821</v>
      </c>
      <c r="C6" s="224">
        <f>Filter!H5*10.23</f>
        <v>603.57000000000005</v>
      </c>
      <c r="D6" s="54">
        <f>IF(ISBLANK(C6),"",(C6*E$43)/$B6)</f>
        <v>9.4142842565589682</v>
      </c>
      <c r="E6" s="55">
        <f>IF(ISBLANK(C6),"",C6*E$43)</f>
        <v>64.581990000000005</v>
      </c>
      <c r="F6" s="240">
        <f>Filter!I5*2</f>
        <v>4754.5600000000004</v>
      </c>
      <c r="G6" s="54">
        <f t="shared" ref="G6:V21" si="0">IF(ISBLANK(F6),"",(F6*H$43)/$B6)</f>
        <v>65.496489795912808</v>
      </c>
      <c r="H6" s="55">
        <f t="shared" ref="H6:H34" si="1">IF(ISBLANK(F6),"",F6*H$43)</f>
        <v>449.30592000000001</v>
      </c>
      <c r="I6" s="208">
        <f>Filter!J5</f>
        <v>400</v>
      </c>
      <c r="J6" s="46">
        <f t="shared" ref="J6" si="2">IF(ISBLANK(I6),"",(I6*K$43)/$B6)</f>
        <v>20.962099125362652</v>
      </c>
      <c r="K6" s="47">
        <f t="shared" ref="K6:K34" si="3">IF(ISBLANK(I6),"",I6*K$43)</f>
        <v>143.79999999999998</v>
      </c>
      <c r="L6" s="240">
        <f>Filter!K5</f>
        <v>555.75</v>
      </c>
      <c r="M6" s="46">
        <f t="shared" ref="M6" si="4">IF(ISBLANK(L6),"",(L6*N$43)/$B6)</f>
        <v>59.139577259470201</v>
      </c>
      <c r="N6" s="47">
        <f t="shared" ref="N6:N34" si="5">IF(ISBLANK(L6),"",L6*N$43)</f>
        <v>405.69749999999999</v>
      </c>
      <c r="O6" s="45"/>
      <c r="P6" s="46" t="str">
        <f t="shared" ref="P6" si="6">IF(ISBLANK(O6),"",(O6*Q$43)/$B6)</f>
        <v/>
      </c>
      <c r="Q6" s="47" t="str">
        <f t="shared" ref="Q6:Q34" si="7">IF(ISBLANK(O6),"",O6*Q$43)</f>
        <v/>
      </c>
      <c r="R6" s="45"/>
      <c r="S6" s="46" t="str">
        <f t="shared" ref="S6" si="8">IF(ISBLANK(R6),"",(R6*T$43)/$B6)</f>
        <v/>
      </c>
      <c r="T6" s="47" t="str">
        <f t="shared" ref="T6:T34" si="9">IF(ISBLANK(R6),"",R6*T$43)</f>
        <v/>
      </c>
      <c r="U6" s="45"/>
      <c r="V6" s="46" t="str">
        <f t="shared" ref="V6" si="10">IF(ISBLANK(U6),"",(U6*W$43)/$B6)</f>
        <v/>
      </c>
      <c r="W6" s="47" t="str">
        <f t="shared" ref="W6:W34" si="11">IF(ISBLANK(U6),"",U6*W$43)</f>
        <v/>
      </c>
      <c r="X6" s="208">
        <f>Filter!L5</f>
        <v>72</v>
      </c>
      <c r="Y6" s="209">
        <f t="shared" ref="Y6:Y34" si="12">IF(ISBLANK(X6),"",(X6*Z$43)/$B6)</f>
        <v>21.983090379006882</v>
      </c>
      <c r="Z6" s="226">
        <f t="shared" ref="Z6:Z34" si="13">IF(ISBLANK(X6),"",X6*Z$43)</f>
        <v>150.804</v>
      </c>
      <c r="AA6" s="234">
        <f>IF(ISBLANK(AB$43),"",(AB$43)*B6)</f>
        <v>226.38000000001921</v>
      </c>
      <c r="AB6" s="258">
        <f>(D6+G6+J6+M6+Y6)</f>
        <v>176.99554081631152</v>
      </c>
      <c r="AC6" s="259">
        <f>E6+H6+K6+N6+Z6+AA6</f>
        <v>1440.5694100000192</v>
      </c>
      <c r="AD6" s="88"/>
      <c r="AE6" s="89"/>
      <c r="AF6" s="89"/>
      <c r="AG6" s="89"/>
      <c r="AH6" s="89"/>
      <c r="AI6" s="89"/>
      <c r="AJ6" s="89"/>
      <c r="AK6" s="89"/>
    </row>
    <row r="7" spans="1:37" s="59" customFormat="1" ht="13.15" customHeight="1" thickBot="1" x14ac:dyDescent="0.3">
      <c r="A7" s="41">
        <v>2</v>
      </c>
      <c r="B7" s="241">
        <f>Pumpage!C7</f>
        <v>6.6499999999978172</v>
      </c>
      <c r="C7" s="224">
        <f>Filter!H6*10.23</f>
        <v>572.88</v>
      </c>
      <c r="D7" s="54">
        <f t="shared" ref="D7:D34" si="14">IF(ISBLANK(C7),"",(C7*E$43)/$B7)</f>
        <v>9.2177684210556574</v>
      </c>
      <c r="E7" s="55">
        <f t="shared" ref="E7:E34" si="15">IF(ISBLANK(C7),"",C7*E$43)</f>
        <v>61.298159999999996</v>
      </c>
      <c r="F7" s="240">
        <f>Filter!I6*2</f>
        <v>4638.28</v>
      </c>
      <c r="G7" s="54">
        <f t="shared" si="0"/>
        <v>65.912400000021634</v>
      </c>
      <c r="H7" s="55">
        <f t="shared" si="1"/>
        <v>438.31745999999998</v>
      </c>
      <c r="I7" s="208">
        <f>Filter!J6</f>
        <v>400</v>
      </c>
      <c r="J7" s="46">
        <f t="shared" si="0"/>
        <v>21.624060150383034</v>
      </c>
      <c r="K7" s="47">
        <f t="shared" si="3"/>
        <v>143.79999999999998</v>
      </c>
      <c r="L7" s="240">
        <f>Filter!K6</f>
        <v>555.75</v>
      </c>
      <c r="M7" s="46">
        <f t="shared" si="0"/>
        <v>61.007142857162883</v>
      </c>
      <c r="N7" s="47">
        <f t="shared" si="5"/>
        <v>405.69749999999999</v>
      </c>
      <c r="O7" s="45"/>
      <c r="P7" s="46" t="str">
        <f t="shared" si="0"/>
        <v/>
      </c>
      <c r="Q7" s="47" t="str">
        <f t="shared" si="7"/>
        <v/>
      </c>
      <c r="R7" s="45"/>
      <c r="S7" s="46" t="str">
        <f t="shared" si="0"/>
        <v/>
      </c>
      <c r="T7" s="47" t="str">
        <f t="shared" si="9"/>
        <v/>
      </c>
      <c r="U7" s="45"/>
      <c r="V7" s="46" t="str">
        <f t="shared" si="0"/>
        <v/>
      </c>
      <c r="W7" s="47" t="str">
        <f t="shared" si="11"/>
        <v/>
      </c>
      <c r="X7" s="208">
        <f>Filter!L6</f>
        <v>50</v>
      </c>
      <c r="Y7" s="209">
        <f t="shared" si="12"/>
        <v>15.748120300757048</v>
      </c>
      <c r="Z7" s="226">
        <f t="shared" si="13"/>
        <v>104.72499999999999</v>
      </c>
      <c r="AA7" s="234">
        <f t="shared" ref="AA7:AA36" si="16">IF(ISBLANK(AB$43),"",(AB$43)*B7)</f>
        <v>219.44999999992797</v>
      </c>
      <c r="AB7" s="258">
        <f t="shared" ref="AB7:AB36" si="17">(D7+G7+J7+M7+Y7)</f>
        <v>173.50949172938024</v>
      </c>
      <c r="AC7" s="259">
        <f t="shared" ref="AC7:AC36" si="18">E7+H7+K7+N7+Z7+AA7</f>
        <v>1373.2881199999279</v>
      </c>
      <c r="AD7" s="88"/>
      <c r="AE7" s="89"/>
      <c r="AF7" s="89"/>
      <c r="AG7" s="89"/>
      <c r="AH7" s="89"/>
      <c r="AI7" s="89"/>
      <c r="AJ7" s="89"/>
      <c r="AK7" s="89"/>
    </row>
    <row r="8" spans="1:37" s="59" customFormat="1" ht="13.15" customHeight="1" thickBot="1" x14ac:dyDescent="0.3">
      <c r="A8" s="41">
        <v>3</v>
      </c>
      <c r="B8" s="241">
        <f>Pumpage!C8</f>
        <v>6.0200000000004366</v>
      </c>
      <c r="C8" s="224">
        <f>Filter!H7*10.23</f>
        <v>511.5</v>
      </c>
      <c r="D8" s="54">
        <f t="shared" si="14"/>
        <v>9.0914451827235929</v>
      </c>
      <c r="E8" s="55">
        <f t="shared" si="15"/>
        <v>54.730499999999999</v>
      </c>
      <c r="F8" s="240">
        <f>Filter!I7*2</f>
        <v>4250.68</v>
      </c>
      <c r="G8" s="54">
        <f t="shared" si="0"/>
        <v>66.725790697669581</v>
      </c>
      <c r="H8" s="55">
        <f t="shared" si="1"/>
        <v>401.68926000000005</v>
      </c>
      <c r="I8" s="208">
        <f>Filter!J7</f>
        <v>300</v>
      </c>
      <c r="J8" s="46">
        <f t="shared" si="0"/>
        <v>17.915282392025279</v>
      </c>
      <c r="K8" s="47">
        <f t="shared" si="3"/>
        <v>107.85</v>
      </c>
      <c r="L8" s="240">
        <f>Filter!K7</f>
        <v>367.65000000000003</v>
      </c>
      <c r="M8" s="46">
        <f t="shared" si="0"/>
        <v>44.582142857139623</v>
      </c>
      <c r="N8" s="47">
        <f t="shared" si="5"/>
        <v>268.3845</v>
      </c>
      <c r="O8" s="45"/>
      <c r="P8" s="46" t="str">
        <f t="shared" si="0"/>
        <v/>
      </c>
      <c r="Q8" s="47" t="str">
        <f t="shared" si="7"/>
        <v/>
      </c>
      <c r="R8" s="45"/>
      <c r="S8" s="46" t="str">
        <f t="shared" si="0"/>
        <v/>
      </c>
      <c r="T8" s="47" t="str">
        <f t="shared" si="9"/>
        <v/>
      </c>
      <c r="U8" s="45"/>
      <c r="V8" s="46" t="str">
        <f t="shared" si="0"/>
        <v/>
      </c>
      <c r="W8" s="47" t="str">
        <f t="shared" si="11"/>
        <v/>
      </c>
      <c r="X8" s="208">
        <f>Filter!L7</f>
        <v>41</v>
      </c>
      <c r="Y8" s="209">
        <f t="shared" si="12"/>
        <v>14.264867109633517</v>
      </c>
      <c r="Z8" s="226">
        <f t="shared" si="13"/>
        <v>85.874499999999998</v>
      </c>
      <c r="AA8" s="234">
        <f t="shared" si="16"/>
        <v>198.66000000001441</v>
      </c>
      <c r="AB8" s="258">
        <f t="shared" si="17"/>
        <v>152.57952823919157</v>
      </c>
      <c r="AC8" s="259">
        <f t="shared" si="18"/>
        <v>1117.1887600000146</v>
      </c>
      <c r="AD8" s="88"/>
      <c r="AE8" s="89"/>
      <c r="AF8" s="89"/>
      <c r="AG8" s="89"/>
      <c r="AH8" s="89"/>
      <c r="AI8" s="89"/>
      <c r="AJ8" s="89"/>
      <c r="AK8" s="89"/>
    </row>
    <row r="9" spans="1:37" s="59" customFormat="1" ht="13.15" customHeight="1" thickBot="1" x14ac:dyDescent="0.3">
      <c r="A9" s="41">
        <v>4</v>
      </c>
      <c r="B9" s="241">
        <f>Pumpage!C9</f>
        <v>6.819999999999709</v>
      </c>
      <c r="C9" s="224">
        <f>Filter!H8*10.23</f>
        <v>593.34</v>
      </c>
      <c r="D9" s="54">
        <f t="shared" si="14"/>
        <v>9.3090000000003972</v>
      </c>
      <c r="E9" s="55">
        <f t="shared" si="15"/>
        <v>63.487380000000002</v>
      </c>
      <c r="F9" s="240">
        <f>Filter!I8*2</f>
        <v>4677.04</v>
      </c>
      <c r="G9" s="54">
        <f t="shared" si="0"/>
        <v>64.806492668624472</v>
      </c>
      <c r="H9" s="55">
        <f t="shared" si="1"/>
        <v>441.98027999999999</v>
      </c>
      <c r="I9" s="208">
        <f>Filter!J8</f>
        <v>360</v>
      </c>
      <c r="J9" s="46">
        <f t="shared" si="0"/>
        <v>18.976539589443622</v>
      </c>
      <c r="K9" s="47">
        <f t="shared" si="3"/>
        <v>129.41999999999999</v>
      </c>
      <c r="L9" s="240">
        <f>Filter!K8</f>
        <v>555.75</v>
      </c>
      <c r="M9" s="46">
        <f t="shared" si="0"/>
        <v>59.486436950149162</v>
      </c>
      <c r="N9" s="47">
        <f t="shared" si="5"/>
        <v>405.69749999999999</v>
      </c>
      <c r="O9" s="45"/>
      <c r="P9" s="46" t="str">
        <f t="shared" si="0"/>
        <v/>
      </c>
      <c r="Q9" s="47" t="str">
        <f t="shared" si="7"/>
        <v/>
      </c>
      <c r="R9" s="45"/>
      <c r="S9" s="46" t="str">
        <f t="shared" si="0"/>
        <v/>
      </c>
      <c r="T9" s="47" t="str">
        <f t="shared" si="9"/>
        <v/>
      </c>
      <c r="U9" s="45"/>
      <c r="V9" s="46" t="str">
        <f t="shared" si="0"/>
        <v/>
      </c>
      <c r="W9" s="47" t="str">
        <f t="shared" si="11"/>
        <v/>
      </c>
      <c r="X9" s="208">
        <f>Filter!L8</f>
        <v>53</v>
      </c>
      <c r="Y9" s="209">
        <f t="shared" si="12"/>
        <v>16.276906158358464</v>
      </c>
      <c r="Z9" s="226">
        <f t="shared" si="13"/>
        <v>111.0085</v>
      </c>
      <c r="AA9" s="234">
        <f t="shared" si="16"/>
        <v>225.0599999999904</v>
      </c>
      <c r="AB9" s="258">
        <f t="shared" si="17"/>
        <v>168.85537536657611</v>
      </c>
      <c r="AC9" s="259">
        <f t="shared" si="18"/>
        <v>1376.6536599999904</v>
      </c>
      <c r="AD9" s="88"/>
      <c r="AE9" s="89"/>
      <c r="AF9" s="89"/>
      <c r="AG9" s="89"/>
      <c r="AH9" s="89"/>
      <c r="AI9" s="89"/>
      <c r="AJ9" s="89"/>
      <c r="AK9" s="89"/>
    </row>
    <row r="10" spans="1:37" s="59" customFormat="1" ht="13.15" customHeight="1" thickBot="1" x14ac:dyDescent="0.3">
      <c r="A10" s="41">
        <v>5</v>
      </c>
      <c r="B10" s="241">
        <f>Pumpage!C10</f>
        <v>7</v>
      </c>
      <c r="C10" s="224">
        <f>Filter!H9*10.23</f>
        <v>613.80000000000007</v>
      </c>
      <c r="D10" s="54">
        <f t="shared" si="14"/>
        <v>9.3823714285714299</v>
      </c>
      <c r="E10" s="55">
        <f t="shared" si="15"/>
        <v>65.676600000000008</v>
      </c>
      <c r="F10" s="240">
        <f>Filter!I9*2</f>
        <v>4793.32</v>
      </c>
      <c r="G10" s="54">
        <f t="shared" si="0"/>
        <v>64.709819999999993</v>
      </c>
      <c r="H10" s="55">
        <f t="shared" si="1"/>
        <v>452.96873999999997</v>
      </c>
      <c r="I10" s="208">
        <f>Filter!J9</f>
        <v>380</v>
      </c>
      <c r="J10" s="46">
        <f t="shared" si="0"/>
        <v>19.515714285714285</v>
      </c>
      <c r="K10" s="47">
        <f t="shared" si="3"/>
        <v>136.60999999999999</v>
      </c>
      <c r="L10" s="240">
        <f>Filter!K9</f>
        <v>624.15000000000009</v>
      </c>
      <c r="M10" s="46">
        <f t="shared" si="0"/>
        <v>65.089928571428587</v>
      </c>
      <c r="N10" s="47">
        <f t="shared" si="5"/>
        <v>455.62950000000006</v>
      </c>
      <c r="O10" s="45"/>
      <c r="P10" s="46" t="str">
        <f t="shared" si="0"/>
        <v/>
      </c>
      <c r="Q10" s="47" t="str">
        <f t="shared" si="7"/>
        <v/>
      </c>
      <c r="R10" s="45"/>
      <c r="S10" s="46" t="str">
        <f t="shared" si="0"/>
        <v/>
      </c>
      <c r="T10" s="47" t="str">
        <f t="shared" si="9"/>
        <v/>
      </c>
      <c r="U10" s="45"/>
      <c r="V10" s="46" t="str">
        <f t="shared" si="0"/>
        <v/>
      </c>
      <c r="W10" s="47" t="str">
        <f t="shared" si="11"/>
        <v/>
      </c>
      <c r="X10" s="208">
        <f>Filter!L9</f>
        <v>70</v>
      </c>
      <c r="Y10" s="209">
        <f t="shared" si="12"/>
        <v>20.945</v>
      </c>
      <c r="Z10" s="226">
        <f t="shared" si="13"/>
        <v>146.61500000000001</v>
      </c>
      <c r="AA10" s="234">
        <f t="shared" si="16"/>
        <v>231</v>
      </c>
      <c r="AB10" s="258">
        <f t="shared" si="17"/>
        <v>179.64283428571429</v>
      </c>
      <c r="AC10" s="259">
        <f t="shared" si="18"/>
        <v>1488.4998400000002</v>
      </c>
      <c r="AD10" s="88"/>
      <c r="AE10" s="89"/>
      <c r="AF10" s="89"/>
      <c r="AG10" s="89"/>
      <c r="AH10" s="89"/>
      <c r="AI10" s="89"/>
      <c r="AJ10" s="89"/>
      <c r="AK10" s="89"/>
    </row>
    <row r="11" spans="1:37" s="59" customFormat="1" ht="13.15" customHeight="1" thickBot="1" x14ac:dyDescent="0.3">
      <c r="A11" s="41">
        <v>6</v>
      </c>
      <c r="B11" s="241">
        <f>Pumpage!C11</f>
        <v>7.0600000000013097</v>
      </c>
      <c r="C11" s="224">
        <f>Filter!H10*10.23</f>
        <v>593.34</v>
      </c>
      <c r="D11" s="54">
        <f t="shared" si="14"/>
        <v>8.9925467422079635</v>
      </c>
      <c r="E11" s="55">
        <f t="shared" si="15"/>
        <v>63.487380000000002</v>
      </c>
      <c r="F11" s="240">
        <f>Filter!I10*2</f>
        <v>4806.24</v>
      </c>
      <c r="G11" s="54">
        <f t="shared" si="0"/>
        <v>64.332815864010726</v>
      </c>
      <c r="H11" s="55">
        <f t="shared" si="1"/>
        <v>454.18968000000001</v>
      </c>
      <c r="I11" s="208">
        <f>Filter!J10</f>
        <v>260</v>
      </c>
      <c r="J11" s="46">
        <f t="shared" si="0"/>
        <v>13.239376770535788</v>
      </c>
      <c r="K11" s="47">
        <f t="shared" si="3"/>
        <v>93.47</v>
      </c>
      <c r="L11" s="240">
        <f>Filter!K10</f>
        <v>581.40000000000009</v>
      </c>
      <c r="M11" s="46">
        <f t="shared" si="0"/>
        <v>60.116430594889707</v>
      </c>
      <c r="N11" s="47">
        <f t="shared" si="5"/>
        <v>424.42200000000008</v>
      </c>
      <c r="O11" s="45"/>
      <c r="P11" s="46" t="str">
        <f t="shared" si="0"/>
        <v/>
      </c>
      <c r="Q11" s="47" t="str">
        <f t="shared" si="7"/>
        <v/>
      </c>
      <c r="R11" s="45"/>
      <c r="S11" s="46" t="str">
        <f t="shared" si="0"/>
        <v/>
      </c>
      <c r="T11" s="47" t="str">
        <f t="shared" si="9"/>
        <v/>
      </c>
      <c r="U11" s="45"/>
      <c r="V11" s="46" t="str">
        <f t="shared" si="0"/>
        <v/>
      </c>
      <c r="W11" s="47" t="str">
        <f t="shared" si="11"/>
        <v/>
      </c>
      <c r="X11" s="208">
        <f>Filter!L10</f>
        <v>69</v>
      </c>
      <c r="Y11" s="209">
        <f t="shared" si="12"/>
        <v>20.470325779033029</v>
      </c>
      <c r="Z11" s="226">
        <f t="shared" si="13"/>
        <v>144.5205</v>
      </c>
      <c r="AA11" s="234">
        <f t="shared" si="16"/>
        <v>232.98000000004322</v>
      </c>
      <c r="AB11" s="258">
        <f t="shared" si="17"/>
        <v>167.15149575067721</v>
      </c>
      <c r="AC11" s="259">
        <f t="shared" si="18"/>
        <v>1413.0695600000433</v>
      </c>
      <c r="AD11" s="88"/>
      <c r="AE11" s="89"/>
      <c r="AF11" s="89"/>
      <c r="AG11" s="89"/>
      <c r="AH11" s="89"/>
      <c r="AI11" s="89"/>
      <c r="AJ11" s="89"/>
      <c r="AK11" s="89"/>
    </row>
    <row r="12" spans="1:37" s="59" customFormat="1" ht="13.15" customHeight="1" thickBot="1" x14ac:dyDescent="0.3">
      <c r="A12" s="41">
        <v>7</v>
      </c>
      <c r="B12" s="241">
        <f>Pumpage!C12</f>
        <v>7.1699999999982538</v>
      </c>
      <c r="C12" s="224">
        <f>Filter!H11*10.23</f>
        <v>603.57000000000005</v>
      </c>
      <c r="D12" s="54">
        <f t="shared" si="14"/>
        <v>9.0072510460272994</v>
      </c>
      <c r="E12" s="55">
        <f t="shared" si="15"/>
        <v>64.581990000000005</v>
      </c>
      <c r="F12" s="240">
        <f>Filter!I11*2</f>
        <v>4896.68</v>
      </c>
      <c r="G12" s="54">
        <f t="shared" si="0"/>
        <v>64.537832635998981</v>
      </c>
      <c r="H12" s="55">
        <f t="shared" si="1"/>
        <v>462.73626000000002</v>
      </c>
      <c r="I12" s="208">
        <f>Filter!J11</f>
        <v>380</v>
      </c>
      <c r="J12" s="46">
        <f t="shared" si="0"/>
        <v>19.052998605304499</v>
      </c>
      <c r="K12" s="47">
        <f t="shared" si="3"/>
        <v>136.60999999999999</v>
      </c>
      <c r="L12" s="240">
        <f>Filter!K11</f>
        <v>555.75</v>
      </c>
      <c r="M12" s="46">
        <f t="shared" si="0"/>
        <v>56.582635983277378</v>
      </c>
      <c r="N12" s="47">
        <f t="shared" si="5"/>
        <v>405.69749999999999</v>
      </c>
      <c r="O12" s="45"/>
      <c r="P12" s="46" t="str">
        <f t="shared" si="0"/>
        <v/>
      </c>
      <c r="Q12" s="47" t="str">
        <f t="shared" si="7"/>
        <v/>
      </c>
      <c r="R12" s="45"/>
      <c r="S12" s="46" t="str">
        <f t="shared" si="0"/>
        <v/>
      </c>
      <c r="T12" s="47" t="str">
        <f t="shared" si="9"/>
        <v/>
      </c>
      <c r="U12" s="45"/>
      <c r="V12" s="46" t="str">
        <f t="shared" si="0"/>
        <v/>
      </c>
      <c r="W12" s="47" t="str">
        <f t="shared" si="11"/>
        <v/>
      </c>
      <c r="X12" s="208">
        <f>Filter!L11</f>
        <v>74</v>
      </c>
      <c r="Y12" s="209">
        <f t="shared" si="12"/>
        <v>21.616875871692852</v>
      </c>
      <c r="Z12" s="226">
        <f t="shared" si="13"/>
        <v>154.99299999999999</v>
      </c>
      <c r="AA12" s="234">
        <f t="shared" si="16"/>
        <v>236.60999999994237</v>
      </c>
      <c r="AB12" s="258">
        <f t="shared" si="17"/>
        <v>170.79759414230099</v>
      </c>
      <c r="AC12" s="259">
        <f t="shared" si="18"/>
        <v>1461.2287499999425</v>
      </c>
      <c r="AD12" s="88"/>
      <c r="AE12" s="89"/>
      <c r="AF12" s="89"/>
      <c r="AG12" s="89"/>
      <c r="AH12" s="89"/>
      <c r="AI12" s="89"/>
      <c r="AJ12" s="89"/>
      <c r="AK12" s="89"/>
    </row>
    <row r="13" spans="1:37" s="59" customFormat="1" ht="13.15" customHeight="1" thickBot="1" x14ac:dyDescent="0.3">
      <c r="A13" s="41">
        <v>8</v>
      </c>
      <c r="B13" s="241">
        <f>Pumpage!C13</f>
        <v>7.3500000000021828</v>
      </c>
      <c r="C13" s="224">
        <f>Filter!H12*10.23</f>
        <v>634.26</v>
      </c>
      <c r="D13" s="54">
        <f t="shared" si="14"/>
        <v>9.2334448979564421</v>
      </c>
      <c r="E13" s="55">
        <f t="shared" si="15"/>
        <v>67.865819999999999</v>
      </c>
      <c r="F13" s="240">
        <f>Filter!I12*2</f>
        <v>5090.4799999999996</v>
      </c>
      <c r="G13" s="54">
        <f t="shared" si="0"/>
        <v>65.44902857140913</v>
      </c>
      <c r="H13" s="55">
        <f t="shared" si="1"/>
        <v>481.05035999999996</v>
      </c>
      <c r="I13" s="208">
        <f>Filter!J12</f>
        <v>400</v>
      </c>
      <c r="J13" s="46">
        <f t="shared" si="0"/>
        <v>19.564625850334323</v>
      </c>
      <c r="K13" s="47">
        <f t="shared" si="3"/>
        <v>143.79999999999998</v>
      </c>
      <c r="L13" s="240">
        <f>Filter!K12</f>
        <v>470.25000000000006</v>
      </c>
      <c r="M13" s="46">
        <f t="shared" si="0"/>
        <v>46.705102040802458</v>
      </c>
      <c r="N13" s="47">
        <f t="shared" si="5"/>
        <v>343.28250000000003</v>
      </c>
      <c r="O13" s="45"/>
      <c r="P13" s="46" t="str">
        <f t="shared" si="0"/>
        <v/>
      </c>
      <c r="Q13" s="47" t="str">
        <f t="shared" si="7"/>
        <v/>
      </c>
      <c r="R13" s="45"/>
      <c r="S13" s="46" t="str">
        <f t="shared" si="0"/>
        <v/>
      </c>
      <c r="T13" s="47" t="str">
        <f t="shared" si="9"/>
        <v/>
      </c>
      <c r="U13" s="45"/>
      <c r="V13" s="46" t="str">
        <f t="shared" si="0"/>
        <v/>
      </c>
      <c r="W13" s="47" t="str">
        <f t="shared" si="11"/>
        <v/>
      </c>
      <c r="X13" s="208">
        <f>Filter!L12</f>
        <v>73</v>
      </c>
      <c r="Y13" s="209">
        <f t="shared" si="12"/>
        <v>20.802517006796545</v>
      </c>
      <c r="Z13" s="226">
        <f t="shared" si="13"/>
        <v>152.89850000000001</v>
      </c>
      <c r="AA13" s="234">
        <f t="shared" si="16"/>
        <v>242.55000000007203</v>
      </c>
      <c r="AB13" s="258">
        <f t="shared" si="17"/>
        <v>161.75471836729889</v>
      </c>
      <c r="AC13" s="259">
        <f t="shared" si="18"/>
        <v>1431.447180000072</v>
      </c>
      <c r="AD13" s="88"/>
      <c r="AE13" s="89"/>
      <c r="AF13" s="89"/>
      <c r="AG13" s="89"/>
      <c r="AH13" s="89"/>
      <c r="AI13" s="89"/>
      <c r="AJ13" s="89"/>
      <c r="AK13" s="89"/>
    </row>
    <row r="14" spans="1:37" s="59" customFormat="1" ht="13.15" customHeight="1" thickBot="1" x14ac:dyDescent="0.3">
      <c r="A14" s="41">
        <v>9</v>
      </c>
      <c r="B14" s="241">
        <f>Pumpage!C14</f>
        <v>7.069999999999709</v>
      </c>
      <c r="C14" s="224">
        <f>Filter!H13*10.23</f>
        <v>572.88</v>
      </c>
      <c r="D14" s="54">
        <f t="shared" si="14"/>
        <v>8.6701782178221389</v>
      </c>
      <c r="E14" s="55">
        <f t="shared" si="15"/>
        <v>61.298159999999996</v>
      </c>
      <c r="F14" s="240">
        <f>Filter!I13*2</f>
        <v>4780.3999999999996</v>
      </c>
      <c r="G14" s="54">
        <f t="shared" si="0"/>
        <v>63.896435643566981</v>
      </c>
      <c r="H14" s="55">
        <f t="shared" si="1"/>
        <v>451.74779999999998</v>
      </c>
      <c r="I14" s="208">
        <f>Filter!J13</f>
        <v>380</v>
      </c>
      <c r="J14" s="46">
        <f t="shared" si="0"/>
        <v>19.322489391797117</v>
      </c>
      <c r="K14" s="47">
        <f t="shared" si="3"/>
        <v>136.60999999999999</v>
      </c>
      <c r="L14" s="240">
        <f>Filter!K13</f>
        <v>581.40000000000009</v>
      </c>
      <c r="M14" s="46">
        <f t="shared" si="0"/>
        <v>60.031400282887915</v>
      </c>
      <c r="N14" s="47">
        <f t="shared" si="5"/>
        <v>424.42200000000008</v>
      </c>
      <c r="O14" s="45"/>
      <c r="P14" s="46" t="str">
        <f t="shared" si="0"/>
        <v/>
      </c>
      <c r="Q14" s="47" t="str">
        <f t="shared" si="7"/>
        <v/>
      </c>
      <c r="R14" s="45"/>
      <c r="S14" s="46" t="str">
        <f t="shared" si="0"/>
        <v/>
      </c>
      <c r="T14" s="47" t="str">
        <f t="shared" si="9"/>
        <v/>
      </c>
      <c r="U14" s="45"/>
      <c r="V14" s="46" t="str">
        <f t="shared" si="0"/>
        <v/>
      </c>
      <c r="W14" s="47" t="str">
        <f t="shared" si="11"/>
        <v/>
      </c>
      <c r="X14" s="208">
        <f>Filter!L13</f>
        <v>78</v>
      </c>
      <c r="Y14" s="209">
        <f t="shared" si="12"/>
        <v>23.107637906648762</v>
      </c>
      <c r="Z14" s="226">
        <f t="shared" si="13"/>
        <v>163.37100000000001</v>
      </c>
      <c r="AA14" s="234">
        <f t="shared" si="16"/>
        <v>233.3099999999904</v>
      </c>
      <c r="AB14" s="258">
        <f t="shared" si="17"/>
        <v>175.0281414427229</v>
      </c>
      <c r="AC14" s="259">
        <f t="shared" si="18"/>
        <v>1470.7589599999906</v>
      </c>
      <c r="AD14" s="88"/>
      <c r="AE14" s="89"/>
      <c r="AF14" s="89"/>
      <c r="AG14" s="89"/>
      <c r="AH14" s="89"/>
      <c r="AI14" s="89"/>
      <c r="AJ14" s="89"/>
      <c r="AK14" s="89"/>
    </row>
    <row r="15" spans="1:37" s="59" customFormat="1" ht="13.15" customHeight="1" thickBot="1" x14ac:dyDescent="0.3">
      <c r="A15" s="41">
        <v>10</v>
      </c>
      <c r="B15" s="241">
        <f>Pumpage!C15</f>
        <v>7.2299999999995634</v>
      </c>
      <c r="C15" s="224">
        <f>Filter!H14*10.23</f>
        <v>542.19000000000005</v>
      </c>
      <c r="D15" s="54">
        <f t="shared" si="14"/>
        <v>8.0241120331955056</v>
      </c>
      <c r="E15" s="55">
        <f t="shared" si="15"/>
        <v>58.014330000000008</v>
      </c>
      <c r="F15" s="240">
        <f>Filter!I14*2</f>
        <v>4961.28</v>
      </c>
      <c r="G15" s="54">
        <f t="shared" si="0"/>
        <v>64.846605809132541</v>
      </c>
      <c r="H15" s="55">
        <f t="shared" si="1"/>
        <v>468.84096</v>
      </c>
      <c r="I15" s="208">
        <f>Filter!J14</f>
        <v>400</v>
      </c>
      <c r="J15" s="46">
        <f t="shared" si="0"/>
        <v>19.889349930844904</v>
      </c>
      <c r="K15" s="47">
        <f t="shared" si="3"/>
        <v>143.79999999999998</v>
      </c>
      <c r="L15" s="240">
        <f>Filter!K14</f>
        <v>581.40000000000009</v>
      </c>
      <c r="M15" s="46">
        <f t="shared" si="0"/>
        <v>58.702904564318906</v>
      </c>
      <c r="N15" s="47">
        <f t="shared" si="5"/>
        <v>424.42200000000008</v>
      </c>
      <c r="O15" s="45"/>
      <c r="P15" s="46" t="str">
        <f t="shared" si="0"/>
        <v/>
      </c>
      <c r="Q15" s="47" t="str">
        <f t="shared" si="7"/>
        <v/>
      </c>
      <c r="R15" s="45"/>
      <c r="S15" s="46" t="str">
        <f t="shared" si="0"/>
        <v/>
      </c>
      <c r="T15" s="47" t="str">
        <f t="shared" si="9"/>
        <v/>
      </c>
      <c r="U15" s="45"/>
      <c r="V15" s="46" t="str">
        <f t="shared" si="0"/>
        <v/>
      </c>
      <c r="W15" s="47" t="str">
        <f t="shared" si="11"/>
        <v/>
      </c>
      <c r="X15" s="208">
        <f>Filter!L14</f>
        <v>81</v>
      </c>
      <c r="Y15" s="209">
        <f t="shared" si="12"/>
        <v>23.465352697096854</v>
      </c>
      <c r="Z15" s="226">
        <f t="shared" si="13"/>
        <v>169.65450000000001</v>
      </c>
      <c r="AA15" s="234">
        <f t="shared" si="16"/>
        <v>238.58999999998559</v>
      </c>
      <c r="AB15" s="258">
        <f t="shared" si="17"/>
        <v>174.92832503458871</v>
      </c>
      <c r="AC15" s="259">
        <f t="shared" si="18"/>
        <v>1503.3217899999856</v>
      </c>
      <c r="AD15" s="88"/>
      <c r="AE15" s="89"/>
      <c r="AF15" s="89"/>
      <c r="AG15" s="89"/>
      <c r="AH15" s="89"/>
      <c r="AI15" s="89"/>
      <c r="AJ15" s="89"/>
      <c r="AK15" s="89"/>
    </row>
    <row r="16" spans="1:37" s="59" customFormat="1" ht="13.15" customHeight="1" thickBot="1" x14ac:dyDescent="0.3">
      <c r="A16" s="41">
        <v>11</v>
      </c>
      <c r="B16" s="241">
        <f>Pumpage!C16</f>
        <v>7.5499999999992724</v>
      </c>
      <c r="C16" s="224">
        <f>Filter!H15*10.23</f>
        <v>562.65</v>
      </c>
      <c r="D16" s="54">
        <f t="shared" si="14"/>
        <v>7.9739801324510999</v>
      </c>
      <c r="E16" s="55">
        <f t="shared" si="15"/>
        <v>60.20355</v>
      </c>
      <c r="F16" s="240">
        <f>Filter!I15*2</f>
        <v>5155.08</v>
      </c>
      <c r="G16" s="54">
        <f t="shared" si="0"/>
        <v>64.523849006628737</v>
      </c>
      <c r="H16" s="55">
        <f t="shared" si="1"/>
        <v>487.15505999999999</v>
      </c>
      <c r="I16" s="208">
        <f>Filter!J15</f>
        <v>440</v>
      </c>
      <c r="J16" s="46">
        <f t="shared" si="0"/>
        <v>20.950993377485464</v>
      </c>
      <c r="K16" s="47">
        <f t="shared" si="3"/>
        <v>158.18</v>
      </c>
      <c r="L16" s="240">
        <f>Filter!K15</f>
        <v>795.15000000000009</v>
      </c>
      <c r="M16" s="46">
        <f t="shared" si="0"/>
        <v>76.882052980139861</v>
      </c>
      <c r="N16" s="47">
        <f t="shared" si="5"/>
        <v>580.45950000000005</v>
      </c>
      <c r="O16" s="45"/>
      <c r="P16" s="46" t="str">
        <f t="shared" si="0"/>
        <v/>
      </c>
      <c r="Q16" s="47" t="str">
        <f t="shared" si="7"/>
        <v/>
      </c>
      <c r="R16" s="45"/>
      <c r="S16" s="46" t="str">
        <f t="shared" si="0"/>
        <v/>
      </c>
      <c r="T16" s="47" t="str">
        <f t="shared" si="9"/>
        <v/>
      </c>
      <c r="U16" s="45"/>
      <c r="V16" s="46" t="str">
        <f t="shared" si="0"/>
        <v/>
      </c>
      <c r="W16" s="47" t="str">
        <f t="shared" si="11"/>
        <v/>
      </c>
      <c r="X16" s="208">
        <f>Filter!L15</f>
        <v>77</v>
      </c>
      <c r="Y16" s="209">
        <f t="shared" si="12"/>
        <v>21.361125827816629</v>
      </c>
      <c r="Z16" s="226">
        <f t="shared" si="13"/>
        <v>161.2765</v>
      </c>
      <c r="AA16" s="234">
        <f t="shared" si="16"/>
        <v>249.14999999997599</v>
      </c>
      <c r="AB16" s="258">
        <f t="shared" si="17"/>
        <v>191.69200132452181</v>
      </c>
      <c r="AC16" s="259">
        <f t="shared" si="18"/>
        <v>1696.4246099999759</v>
      </c>
      <c r="AD16" s="88"/>
      <c r="AE16" s="89"/>
      <c r="AF16" s="89"/>
      <c r="AG16" s="89"/>
      <c r="AH16" s="89"/>
      <c r="AI16" s="89"/>
      <c r="AJ16" s="89"/>
      <c r="AK16" s="89"/>
    </row>
    <row r="17" spans="1:37" s="59" customFormat="1" ht="13.15" customHeight="1" thickBot="1" x14ac:dyDescent="0.3">
      <c r="A17" s="41">
        <v>12</v>
      </c>
      <c r="B17" s="241">
        <f>Pumpage!C17</f>
        <v>7.8400000000001455</v>
      </c>
      <c r="C17" s="224">
        <f>Filter!H16*10.23</f>
        <v>613.80000000000007</v>
      </c>
      <c r="D17" s="54">
        <f t="shared" si="14"/>
        <v>8.3771173469386202</v>
      </c>
      <c r="E17" s="55">
        <f t="shared" si="15"/>
        <v>65.676600000000008</v>
      </c>
      <c r="F17" s="240">
        <f>Filter!I16*2</f>
        <v>5529.76</v>
      </c>
      <c r="G17" s="54">
        <f t="shared" si="0"/>
        <v>66.65335714285591</v>
      </c>
      <c r="H17" s="55">
        <f t="shared" si="1"/>
        <v>522.56232</v>
      </c>
      <c r="I17" s="208">
        <f>Filter!J16</f>
        <v>380</v>
      </c>
      <c r="J17" s="46">
        <f t="shared" si="0"/>
        <v>17.42474489795886</v>
      </c>
      <c r="K17" s="47">
        <f t="shared" si="3"/>
        <v>136.60999999999999</v>
      </c>
      <c r="L17" s="240">
        <f>Filter!K16</f>
        <v>624.15000000000009</v>
      </c>
      <c r="M17" s="46">
        <f t="shared" si="0"/>
        <v>58.116007653060151</v>
      </c>
      <c r="N17" s="47">
        <f t="shared" si="5"/>
        <v>455.62950000000006</v>
      </c>
      <c r="O17" s="45"/>
      <c r="P17" s="46" t="str">
        <f t="shared" si="0"/>
        <v/>
      </c>
      <c r="Q17" s="47" t="str">
        <f t="shared" si="7"/>
        <v/>
      </c>
      <c r="R17" s="45"/>
      <c r="S17" s="46" t="str">
        <f t="shared" si="0"/>
        <v/>
      </c>
      <c r="T17" s="47" t="str">
        <f t="shared" si="9"/>
        <v/>
      </c>
      <c r="U17" s="45"/>
      <c r="V17" s="46" t="str">
        <f t="shared" si="0"/>
        <v/>
      </c>
      <c r="W17" s="47" t="str">
        <f t="shared" si="11"/>
        <v/>
      </c>
      <c r="X17" s="208">
        <f>Filter!L16</f>
        <v>69</v>
      </c>
      <c r="Y17" s="209">
        <f t="shared" si="12"/>
        <v>18.433737244897618</v>
      </c>
      <c r="Z17" s="226">
        <f t="shared" si="13"/>
        <v>144.5205</v>
      </c>
      <c r="AA17" s="234">
        <f t="shared" si="16"/>
        <v>258.7200000000048</v>
      </c>
      <c r="AB17" s="258">
        <f t="shared" si="17"/>
        <v>169.00496428571117</v>
      </c>
      <c r="AC17" s="259">
        <f t="shared" si="18"/>
        <v>1583.718920000005</v>
      </c>
      <c r="AD17" s="88"/>
      <c r="AE17" s="89"/>
      <c r="AF17" s="89"/>
      <c r="AG17" s="89"/>
      <c r="AH17" s="89"/>
      <c r="AI17" s="89"/>
      <c r="AJ17" s="89"/>
      <c r="AK17" s="89"/>
    </row>
    <row r="18" spans="1:37" s="59" customFormat="1" ht="13.15" customHeight="1" thickBot="1" x14ac:dyDescent="0.3">
      <c r="A18" s="41">
        <v>13</v>
      </c>
      <c r="B18" s="241">
        <f>Pumpage!C18</f>
        <v>7.5999999999985448</v>
      </c>
      <c r="C18" s="224">
        <f>Filter!H17*10.23</f>
        <v>593.34</v>
      </c>
      <c r="D18" s="54">
        <f t="shared" si="14"/>
        <v>8.3536026315805465</v>
      </c>
      <c r="E18" s="55">
        <f t="shared" si="15"/>
        <v>63.487380000000002</v>
      </c>
      <c r="F18" s="240">
        <f>Filter!I17*2</f>
        <v>5116.32</v>
      </c>
      <c r="G18" s="54">
        <f t="shared" si="0"/>
        <v>63.617400000012175</v>
      </c>
      <c r="H18" s="55">
        <f t="shared" si="1"/>
        <v>483.49223999999998</v>
      </c>
      <c r="I18" s="208">
        <f>Filter!J17</f>
        <v>460</v>
      </c>
      <c r="J18" s="46">
        <f t="shared" si="0"/>
        <v>21.759210526319958</v>
      </c>
      <c r="K18" s="47">
        <f t="shared" si="3"/>
        <v>165.37</v>
      </c>
      <c r="L18" s="240">
        <f>Filter!K17</f>
        <v>1068.75</v>
      </c>
      <c r="M18" s="46">
        <f t="shared" si="0"/>
        <v>102.65625000001965</v>
      </c>
      <c r="N18" s="47">
        <f t="shared" si="5"/>
        <v>780.1875</v>
      </c>
      <c r="O18" s="45"/>
      <c r="P18" s="46" t="str">
        <f t="shared" si="0"/>
        <v/>
      </c>
      <c r="Q18" s="47" t="str">
        <f t="shared" si="7"/>
        <v/>
      </c>
      <c r="R18" s="45"/>
      <c r="S18" s="46" t="str">
        <f t="shared" si="0"/>
        <v/>
      </c>
      <c r="T18" s="47" t="str">
        <f t="shared" si="9"/>
        <v/>
      </c>
      <c r="U18" s="45"/>
      <c r="V18" s="46" t="str">
        <f t="shared" si="0"/>
        <v/>
      </c>
      <c r="W18" s="47" t="str">
        <f t="shared" si="11"/>
        <v/>
      </c>
      <c r="X18" s="208">
        <f>Filter!L17</f>
        <v>103</v>
      </c>
      <c r="Y18" s="209">
        <f t="shared" si="12"/>
        <v>28.385986842110697</v>
      </c>
      <c r="Z18" s="226">
        <f t="shared" si="13"/>
        <v>215.73349999999999</v>
      </c>
      <c r="AA18" s="234">
        <f t="shared" si="16"/>
        <v>250.79999999995198</v>
      </c>
      <c r="AB18" s="258">
        <f t="shared" si="17"/>
        <v>224.77245000004302</v>
      </c>
      <c r="AC18" s="259">
        <f t="shared" si="18"/>
        <v>1959.070619999952</v>
      </c>
      <c r="AD18" s="88"/>
      <c r="AE18" s="89"/>
      <c r="AF18" s="89"/>
      <c r="AG18" s="89"/>
      <c r="AH18" s="89"/>
      <c r="AI18" s="89"/>
      <c r="AJ18" s="89"/>
      <c r="AK18" s="89"/>
    </row>
    <row r="19" spans="1:37" s="59" customFormat="1" ht="13.15" customHeight="1" thickBot="1" x14ac:dyDescent="0.3">
      <c r="A19" s="41">
        <v>14</v>
      </c>
      <c r="B19" s="241">
        <f>Pumpage!C19</f>
        <v>7.569999999999709</v>
      </c>
      <c r="C19" s="224">
        <f>Filter!H18*10.23</f>
        <v>583.11</v>
      </c>
      <c r="D19" s="54">
        <f t="shared" si="14"/>
        <v>8.2421096433292469</v>
      </c>
      <c r="E19" s="55">
        <f t="shared" si="15"/>
        <v>62.392769999999999</v>
      </c>
      <c r="F19" s="240">
        <f>Filter!I18*2</f>
        <v>5258.44</v>
      </c>
      <c r="G19" s="54">
        <f t="shared" si="0"/>
        <v>65.643669749011764</v>
      </c>
      <c r="H19" s="55">
        <f t="shared" si="1"/>
        <v>496.92257999999998</v>
      </c>
      <c r="I19" s="208">
        <f>Filter!J18</f>
        <v>360</v>
      </c>
      <c r="J19" s="46">
        <f t="shared" si="0"/>
        <v>17.096433289300524</v>
      </c>
      <c r="K19" s="47">
        <f t="shared" si="3"/>
        <v>129.41999999999999</v>
      </c>
      <c r="L19" s="240">
        <f>Filter!K18</f>
        <v>598.5</v>
      </c>
      <c r="M19" s="46">
        <f t="shared" si="0"/>
        <v>57.71532364597315</v>
      </c>
      <c r="N19" s="47">
        <f t="shared" si="5"/>
        <v>436.90499999999997</v>
      </c>
      <c r="O19" s="45"/>
      <c r="P19" s="46" t="str">
        <f t="shared" si="0"/>
        <v/>
      </c>
      <c r="Q19" s="47" t="str">
        <f t="shared" si="7"/>
        <v/>
      </c>
      <c r="R19" s="45"/>
      <c r="S19" s="46" t="str">
        <f t="shared" si="0"/>
        <v/>
      </c>
      <c r="T19" s="47" t="str">
        <f t="shared" si="9"/>
        <v/>
      </c>
      <c r="U19" s="45"/>
      <c r="V19" s="46" t="str">
        <f t="shared" si="0"/>
        <v/>
      </c>
      <c r="W19" s="47" t="str">
        <f t="shared" si="11"/>
        <v/>
      </c>
      <c r="X19" s="208">
        <f>Filter!L18</f>
        <v>110</v>
      </c>
      <c r="Y19" s="209">
        <f t="shared" si="12"/>
        <v>30.435270805813587</v>
      </c>
      <c r="Z19" s="226">
        <f t="shared" si="13"/>
        <v>230.39500000000001</v>
      </c>
      <c r="AA19" s="234">
        <f t="shared" si="16"/>
        <v>249.8099999999904</v>
      </c>
      <c r="AB19" s="258">
        <f t="shared" si="17"/>
        <v>179.13280713342826</v>
      </c>
      <c r="AC19" s="259">
        <f t="shared" si="18"/>
        <v>1605.8453499999903</v>
      </c>
      <c r="AD19" s="88"/>
      <c r="AE19" s="89"/>
      <c r="AF19" s="89"/>
      <c r="AG19" s="89"/>
      <c r="AH19" s="89"/>
      <c r="AI19" s="89"/>
      <c r="AJ19" s="89"/>
      <c r="AK19" s="89"/>
    </row>
    <row r="20" spans="1:37" s="59" customFormat="1" ht="13.15" customHeight="1" thickBot="1" x14ac:dyDescent="0.3">
      <c r="A20" s="41">
        <v>15</v>
      </c>
      <c r="B20" s="241">
        <f>Pumpage!C20</f>
        <v>7.4700000000011642</v>
      </c>
      <c r="C20" s="224">
        <f>Filter!H19*10.23</f>
        <v>593.34</v>
      </c>
      <c r="D20" s="54">
        <f t="shared" si="14"/>
        <v>8.4989799196773905</v>
      </c>
      <c r="E20" s="55">
        <f t="shared" si="15"/>
        <v>63.487380000000002</v>
      </c>
      <c r="F20" s="240">
        <f>Filter!I19*2</f>
        <v>5168</v>
      </c>
      <c r="G20" s="54">
        <f t="shared" si="0"/>
        <v>65.378313253001849</v>
      </c>
      <c r="H20" s="55">
        <f t="shared" si="1"/>
        <v>488.37599999999998</v>
      </c>
      <c r="I20" s="208">
        <f>Filter!J19</f>
        <v>620</v>
      </c>
      <c r="J20" s="46">
        <f t="shared" si="0"/>
        <v>29.838018741628549</v>
      </c>
      <c r="K20" s="47">
        <f t="shared" si="3"/>
        <v>222.89</v>
      </c>
      <c r="L20" s="240">
        <f>Filter!K19</f>
        <v>581.40000000000009</v>
      </c>
      <c r="M20" s="46">
        <f t="shared" si="0"/>
        <v>56.816867469870672</v>
      </c>
      <c r="N20" s="47">
        <f t="shared" si="5"/>
        <v>424.42200000000008</v>
      </c>
      <c r="O20" s="45"/>
      <c r="P20" s="46" t="str">
        <f t="shared" si="0"/>
        <v/>
      </c>
      <c r="Q20" s="47" t="str">
        <f t="shared" si="7"/>
        <v/>
      </c>
      <c r="R20" s="45"/>
      <c r="S20" s="46" t="str">
        <f t="shared" si="0"/>
        <v/>
      </c>
      <c r="T20" s="47" t="str">
        <f t="shared" si="9"/>
        <v/>
      </c>
      <c r="U20" s="45"/>
      <c r="V20" s="46" t="str">
        <f t="shared" si="0"/>
        <v/>
      </c>
      <c r="W20" s="47" t="str">
        <f t="shared" si="11"/>
        <v/>
      </c>
      <c r="X20" s="208">
        <f>Filter!L19</f>
        <v>78</v>
      </c>
      <c r="Y20" s="209">
        <f t="shared" si="12"/>
        <v>21.870281124494586</v>
      </c>
      <c r="Z20" s="226">
        <f t="shared" si="13"/>
        <v>163.37100000000001</v>
      </c>
      <c r="AA20" s="234">
        <f t="shared" si="16"/>
        <v>246.51000000003842</v>
      </c>
      <c r="AB20" s="258">
        <f t="shared" si="17"/>
        <v>182.40246050867304</v>
      </c>
      <c r="AC20" s="259">
        <f t="shared" si="18"/>
        <v>1609.0563800000386</v>
      </c>
      <c r="AD20" s="88"/>
      <c r="AE20" s="89"/>
      <c r="AF20" s="89"/>
      <c r="AG20" s="89"/>
      <c r="AH20" s="89"/>
      <c r="AI20" s="89"/>
      <c r="AJ20" s="89"/>
      <c r="AK20" s="89"/>
    </row>
    <row r="21" spans="1:37" s="59" customFormat="1" ht="13.15" customHeight="1" thickBot="1" x14ac:dyDescent="0.3">
      <c r="A21" s="41">
        <v>16</v>
      </c>
      <c r="B21" s="241">
        <f>Pumpage!C21</f>
        <v>7.569999999999709</v>
      </c>
      <c r="C21" s="224">
        <f>Filter!H20*10.23</f>
        <v>624.03</v>
      </c>
      <c r="D21" s="54">
        <f t="shared" si="14"/>
        <v>8.8205033025102466</v>
      </c>
      <c r="E21" s="55">
        <f t="shared" si="15"/>
        <v>66.771209999999996</v>
      </c>
      <c r="F21" s="240">
        <f>Filter!I20*2</f>
        <v>5219.68</v>
      </c>
      <c r="G21" s="54">
        <f t="shared" si="0"/>
        <v>65.159809775431839</v>
      </c>
      <c r="H21" s="55">
        <f t="shared" si="1"/>
        <v>493.25976000000003</v>
      </c>
      <c r="I21" s="208">
        <f>Filter!J20</f>
        <v>570</v>
      </c>
      <c r="J21" s="46">
        <f t="shared" si="0"/>
        <v>27.069352708059164</v>
      </c>
      <c r="K21" s="47">
        <f t="shared" si="3"/>
        <v>204.91499999999999</v>
      </c>
      <c r="L21" s="240">
        <f>Filter!K20</f>
        <v>581.40000000000009</v>
      </c>
      <c r="M21" s="46">
        <f t="shared" si="0"/>
        <v>56.066314398945366</v>
      </c>
      <c r="N21" s="47">
        <f t="shared" si="5"/>
        <v>424.42200000000008</v>
      </c>
      <c r="O21" s="45"/>
      <c r="P21" s="46" t="str">
        <f t="shared" si="0"/>
        <v/>
      </c>
      <c r="Q21" s="47" t="str">
        <f t="shared" si="7"/>
        <v/>
      </c>
      <c r="R21" s="45"/>
      <c r="S21" s="46" t="str">
        <f t="shared" si="0"/>
        <v/>
      </c>
      <c r="T21" s="47" t="str">
        <f t="shared" si="9"/>
        <v/>
      </c>
      <c r="U21" s="45"/>
      <c r="V21" s="46" t="str">
        <f t="shared" si="0"/>
        <v/>
      </c>
      <c r="W21" s="47" t="str">
        <f t="shared" si="11"/>
        <v/>
      </c>
      <c r="X21" s="208">
        <f>Filter!L20</f>
        <v>100</v>
      </c>
      <c r="Y21" s="209">
        <f t="shared" si="12"/>
        <v>27.66842800528508</v>
      </c>
      <c r="Z21" s="226">
        <f t="shared" si="13"/>
        <v>209.45</v>
      </c>
      <c r="AA21" s="234">
        <f t="shared" si="16"/>
        <v>249.8099999999904</v>
      </c>
      <c r="AB21" s="258">
        <f t="shared" si="17"/>
        <v>184.78440819023169</v>
      </c>
      <c r="AC21" s="259">
        <f t="shared" si="18"/>
        <v>1648.6279699999905</v>
      </c>
      <c r="AD21" s="88"/>
      <c r="AE21" s="89"/>
      <c r="AF21" s="89"/>
      <c r="AG21" s="89"/>
      <c r="AH21" s="89"/>
      <c r="AI21" s="89"/>
      <c r="AJ21" s="89"/>
      <c r="AK21" s="89"/>
    </row>
    <row r="22" spans="1:37" s="59" customFormat="1" ht="13.15" customHeight="1" thickBot="1" x14ac:dyDescent="0.3">
      <c r="A22" s="41">
        <v>17</v>
      </c>
      <c r="B22" s="241">
        <f>Pumpage!C22</f>
        <v>8.0100000000020373</v>
      </c>
      <c r="C22" s="224">
        <f>Filter!H21*10.23</f>
        <v>664.95</v>
      </c>
      <c r="D22" s="54">
        <f t="shared" si="14"/>
        <v>8.8826029962524231</v>
      </c>
      <c r="E22" s="55">
        <f t="shared" si="15"/>
        <v>71.149650000000008</v>
      </c>
      <c r="F22" s="240">
        <f>Filter!I21*2</f>
        <v>5516.84</v>
      </c>
      <c r="G22" s="54">
        <f t="shared" ref="G22:V34" si="19">IF(ISBLANK(F22),"",(F22*H$43)/$B22)</f>
        <v>65.086314606725026</v>
      </c>
      <c r="H22" s="55">
        <f t="shared" si="1"/>
        <v>521.34138000000007</v>
      </c>
      <c r="I22" s="208">
        <f>Filter!J21</f>
        <v>510</v>
      </c>
      <c r="J22" s="46">
        <f t="shared" si="19"/>
        <v>22.889513108608412</v>
      </c>
      <c r="K22" s="47">
        <f t="shared" si="3"/>
        <v>183.345</v>
      </c>
      <c r="L22" s="240">
        <f>Filter!K21</f>
        <v>641.25</v>
      </c>
      <c r="M22" s="46">
        <f t="shared" si="19"/>
        <v>58.441011235940195</v>
      </c>
      <c r="N22" s="47">
        <f t="shared" si="5"/>
        <v>468.11250000000001</v>
      </c>
      <c r="O22" s="45"/>
      <c r="P22" s="46" t="str">
        <f t="shared" si="19"/>
        <v/>
      </c>
      <c r="Q22" s="47" t="str">
        <f t="shared" si="7"/>
        <v/>
      </c>
      <c r="R22" s="45"/>
      <c r="S22" s="46" t="str">
        <f t="shared" si="19"/>
        <v/>
      </c>
      <c r="T22" s="47" t="str">
        <f t="shared" si="9"/>
        <v/>
      </c>
      <c r="U22" s="45"/>
      <c r="V22" s="46" t="str">
        <f t="shared" si="19"/>
        <v/>
      </c>
      <c r="W22" s="47" t="str">
        <f t="shared" si="11"/>
        <v/>
      </c>
      <c r="X22" s="208">
        <f>Filter!L21</f>
        <v>54</v>
      </c>
      <c r="Y22" s="209">
        <f t="shared" si="12"/>
        <v>14.120224719097534</v>
      </c>
      <c r="Z22" s="226">
        <f t="shared" si="13"/>
        <v>113.10300000000001</v>
      </c>
      <c r="AA22" s="234">
        <f t="shared" si="16"/>
        <v>264.33000000006723</v>
      </c>
      <c r="AB22" s="258">
        <f t="shared" si="17"/>
        <v>169.41966666662361</v>
      </c>
      <c r="AC22" s="259">
        <f t="shared" si="18"/>
        <v>1621.3815300000674</v>
      </c>
      <c r="AD22" s="88"/>
      <c r="AE22" s="89"/>
      <c r="AF22" s="89"/>
      <c r="AG22" s="89"/>
      <c r="AH22" s="89"/>
      <c r="AI22" s="89"/>
      <c r="AJ22" s="89"/>
      <c r="AK22" s="89"/>
    </row>
    <row r="23" spans="1:37" s="59" customFormat="1" ht="13.15" customHeight="1" thickBot="1" x14ac:dyDescent="0.3">
      <c r="A23" s="41">
        <v>18</v>
      </c>
      <c r="B23" s="241">
        <f>Pumpage!C23</f>
        <v>8.4199999999982538</v>
      </c>
      <c r="C23" s="224">
        <f>Filter!H22*10.23</f>
        <v>675.18000000000006</v>
      </c>
      <c r="D23" s="54">
        <f t="shared" si="14"/>
        <v>8.5800783847998812</v>
      </c>
      <c r="E23" s="55">
        <f t="shared" si="15"/>
        <v>72.244260000000011</v>
      </c>
      <c r="F23" s="240">
        <f>Filter!I22*2</f>
        <v>5878.6</v>
      </c>
      <c r="G23" s="54">
        <f t="shared" si="19"/>
        <v>65.977161520203708</v>
      </c>
      <c r="H23" s="55">
        <f t="shared" si="1"/>
        <v>555.52769999999998</v>
      </c>
      <c r="I23" s="208">
        <f>Filter!J22</f>
        <v>500</v>
      </c>
      <c r="J23" s="46">
        <f t="shared" si="19"/>
        <v>21.347980997629129</v>
      </c>
      <c r="K23" s="47">
        <f t="shared" si="3"/>
        <v>179.75</v>
      </c>
      <c r="L23" s="240">
        <f>Filter!K22</f>
        <v>666.90000000000009</v>
      </c>
      <c r="M23" s="46">
        <f t="shared" si="19"/>
        <v>57.819121140154515</v>
      </c>
      <c r="N23" s="47">
        <f t="shared" si="5"/>
        <v>486.83700000000005</v>
      </c>
      <c r="O23" s="45"/>
      <c r="P23" s="46" t="str">
        <f t="shared" si="19"/>
        <v/>
      </c>
      <c r="Q23" s="47" t="str">
        <f t="shared" si="7"/>
        <v/>
      </c>
      <c r="R23" s="45"/>
      <c r="S23" s="46" t="str">
        <f t="shared" si="19"/>
        <v/>
      </c>
      <c r="T23" s="47" t="str">
        <f t="shared" si="9"/>
        <v/>
      </c>
      <c r="U23" s="45"/>
      <c r="V23" s="46" t="str">
        <f t="shared" si="19"/>
        <v/>
      </c>
      <c r="W23" s="47" t="str">
        <f t="shared" si="11"/>
        <v/>
      </c>
      <c r="X23" s="208">
        <f>Filter!L22</f>
        <v>67</v>
      </c>
      <c r="Y23" s="209">
        <f t="shared" si="12"/>
        <v>16.666448931119845</v>
      </c>
      <c r="Z23" s="226">
        <f t="shared" si="13"/>
        <v>140.33150000000001</v>
      </c>
      <c r="AA23" s="234">
        <f t="shared" si="16"/>
        <v>277.85999999994237</v>
      </c>
      <c r="AB23" s="258">
        <f t="shared" si="17"/>
        <v>170.39079097390709</v>
      </c>
      <c r="AC23" s="259">
        <f t="shared" si="18"/>
        <v>1712.5504599999424</v>
      </c>
      <c r="AD23" s="88"/>
      <c r="AE23" s="89"/>
      <c r="AF23" s="89"/>
      <c r="AG23" s="89"/>
      <c r="AH23" s="89"/>
      <c r="AI23" s="89"/>
      <c r="AJ23" s="89"/>
      <c r="AK23" s="89"/>
    </row>
    <row r="24" spans="1:37" s="59" customFormat="1" ht="14.1" customHeight="1" thickBot="1" x14ac:dyDescent="0.3">
      <c r="A24" s="41">
        <v>19</v>
      </c>
      <c r="B24" s="241">
        <f>Pumpage!C24</f>
        <v>7.3400000000001455</v>
      </c>
      <c r="C24" s="224">
        <f>Filter!H23*10.23</f>
        <v>603.57000000000005</v>
      </c>
      <c r="D24" s="54">
        <f t="shared" si="14"/>
        <v>8.7986362397818425</v>
      </c>
      <c r="E24" s="55">
        <f t="shared" si="15"/>
        <v>64.581990000000005</v>
      </c>
      <c r="F24" s="240">
        <f>Filter!I23*2</f>
        <v>5168</v>
      </c>
      <c r="G24" s="54">
        <f t="shared" si="19"/>
        <v>66.536239782015031</v>
      </c>
      <c r="H24" s="55">
        <f t="shared" si="1"/>
        <v>488.37599999999998</v>
      </c>
      <c r="I24" s="208">
        <f>Filter!J23</f>
        <v>480</v>
      </c>
      <c r="J24" s="46">
        <f t="shared" si="19"/>
        <v>23.509536784740678</v>
      </c>
      <c r="K24" s="47">
        <f t="shared" si="3"/>
        <v>172.56</v>
      </c>
      <c r="L24" s="240">
        <f>Filter!K23</f>
        <v>555.75</v>
      </c>
      <c r="M24" s="46">
        <f t="shared" si="19"/>
        <v>55.272138964576563</v>
      </c>
      <c r="N24" s="47">
        <f t="shared" si="5"/>
        <v>405.69749999999999</v>
      </c>
      <c r="O24" s="45"/>
      <c r="P24" s="46" t="str">
        <f t="shared" si="19"/>
        <v/>
      </c>
      <c r="Q24" s="47" t="str">
        <f t="shared" si="7"/>
        <v/>
      </c>
      <c r="R24" s="45"/>
      <c r="S24" s="46" t="str">
        <f t="shared" si="19"/>
        <v/>
      </c>
      <c r="T24" s="47" t="str">
        <f t="shared" si="9"/>
        <v/>
      </c>
      <c r="U24" s="45"/>
      <c r="V24" s="46" t="str">
        <f t="shared" si="19"/>
        <v/>
      </c>
      <c r="W24" s="47" t="str">
        <f t="shared" si="11"/>
        <v/>
      </c>
      <c r="X24" s="208">
        <f>Filter!L23</f>
        <v>110</v>
      </c>
      <c r="Y24" s="209">
        <f t="shared" si="12"/>
        <v>31.388964577656054</v>
      </c>
      <c r="Z24" s="226">
        <f t="shared" si="13"/>
        <v>230.39500000000001</v>
      </c>
      <c r="AA24" s="234">
        <f t="shared" si="16"/>
        <v>242.2200000000048</v>
      </c>
      <c r="AB24" s="258">
        <f t="shared" si="17"/>
        <v>185.50551634877016</v>
      </c>
      <c r="AC24" s="259">
        <f t="shared" si="18"/>
        <v>1603.8304900000048</v>
      </c>
      <c r="AD24" s="88"/>
      <c r="AE24" s="89"/>
      <c r="AF24" s="89"/>
      <c r="AG24" s="89"/>
      <c r="AH24" s="89"/>
      <c r="AI24" s="89"/>
      <c r="AJ24" s="89"/>
      <c r="AK24" s="89"/>
    </row>
    <row r="25" spans="1:37" s="59" customFormat="1" ht="13.15" customHeight="1" thickBot="1" x14ac:dyDescent="0.3">
      <c r="A25" s="41">
        <v>20</v>
      </c>
      <c r="B25" s="241">
        <f>Pumpage!C25</f>
        <v>7.5900000000001455</v>
      </c>
      <c r="C25" s="224">
        <f>Filter!H24*10.23</f>
        <v>562.65</v>
      </c>
      <c r="D25" s="54">
        <f t="shared" si="14"/>
        <v>7.9319565217389787</v>
      </c>
      <c r="E25" s="55">
        <f t="shared" si="15"/>
        <v>60.20355</v>
      </c>
      <c r="F25" s="240">
        <f>Filter!I24*2</f>
        <v>5180.92</v>
      </c>
      <c r="G25" s="54">
        <f t="shared" si="19"/>
        <v>64.505525691698367</v>
      </c>
      <c r="H25" s="55">
        <f t="shared" si="1"/>
        <v>489.59694000000002</v>
      </c>
      <c r="I25" s="208">
        <f>Filter!J24</f>
        <v>360</v>
      </c>
      <c r="J25" s="46">
        <f t="shared" si="19"/>
        <v>17.051383399209158</v>
      </c>
      <c r="K25" s="47">
        <f t="shared" si="3"/>
        <v>129.41999999999999</v>
      </c>
      <c r="L25" s="240">
        <f>Filter!K24</f>
        <v>624.15000000000009</v>
      </c>
      <c r="M25" s="46">
        <f t="shared" si="19"/>
        <v>60.030237154149056</v>
      </c>
      <c r="N25" s="47">
        <f t="shared" si="5"/>
        <v>455.62950000000006</v>
      </c>
      <c r="O25" s="45"/>
      <c r="P25" s="46" t="str">
        <f t="shared" si="19"/>
        <v/>
      </c>
      <c r="Q25" s="47" t="str">
        <f t="shared" si="7"/>
        <v/>
      </c>
      <c r="R25" s="45"/>
      <c r="S25" s="46" t="str">
        <f t="shared" si="19"/>
        <v/>
      </c>
      <c r="T25" s="47" t="str">
        <f t="shared" si="9"/>
        <v/>
      </c>
      <c r="U25" s="45"/>
      <c r="V25" s="46" t="str">
        <f t="shared" si="19"/>
        <v/>
      </c>
      <c r="W25" s="47" t="str">
        <f t="shared" si="11"/>
        <v/>
      </c>
      <c r="X25" s="208">
        <f>Filter!L24</f>
        <v>110</v>
      </c>
      <c r="Y25" s="209">
        <f t="shared" si="12"/>
        <v>30.355072463767534</v>
      </c>
      <c r="Z25" s="226">
        <f t="shared" si="13"/>
        <v>230.39500000000001</v>
      </c>
      <c r="AA25" s="234">
        <f t="shared" si="16"/>
        <v>250.4700000000048</v>
      </c>
      <c r="AB25" s="258">
        <f t="shared" si="17"/>
        <v>179.87417523056308</v>
      </c>
      <c r="AC25" s="259">
        <f t="shared" si="18"/>
        <v>1615.7149900000047</v>
      </c>
      <c r="AD25" s="88"/>
      <c r="AE25" s="89"/>
      <c r="AF25" s="89"/>
      <c r="AG25" s="89"/>
      <c r="AH25" s="89"/>
      <c r="AI25" s="89"/>
      <c r="AJ25" s="89"/>
      <c r="AK25" s="89"/>
    </row>
    <row r="26" spans="1:37" s="59" customFormat="1" ht="13.15" customHeight="1" thickBot="1" x14ac:dyDescent="0.3">
      <c r="A26" s="41">
        <v>21</v>
      </c>
      <c r="B26" s="241">
        <f>Pumpage!C26</f>
        <v>7.3800000000010186</v>
      </c>
      <c r="C26" s="224">
        <f>Filter!H25*10.23</f>
        <v>593.34</v>
      </c>
      <c r="D26" s="54">
        <f t="shared" si="14"/>
        <v>8.6026260162589754</v>
      </c>
      <c r="E26" s="55">
        <f t="shared" si="15"/>
        <v>63.487380000000002</v>
      </c>
      <c r="F26" s="240">
        <f>Filter!I25*2</f>
        <v>5168</v>
      </c>
      <c r="G26" s="54">
        <f t="shared" si="19"/>
        <v>66.17560975608842</v>
      </c>
      <c r="H26" s="55">
        <f t="shared" si="1"/>
        <v>488.37599999999998</v>
      </c>
      <c r="I26" s="208">
        <f>Filter!J25</f>
        <v>340</v>
      </c>
      <c r="J26" s="46">
        <f t="shared" si="19"/>
        <v>16.562330623303946</v>
      </c>
      <c r="K26" s="47">
        <f t="shared" si="3"/>
        <v>122.22999999999999</v>
      </c>
      <c r="L26" s="240">
        <f>Filter!K25</f>
        <v>538.65000000000009</v>
      </c>
      <c r="M26" s="46">
        <f t="shared" si="19"/>
        <v>53.281097560968263</v>
      </c>
      <c r="N26" s="47">
        <f t="shared" si="5"/>
        <v>393.21450000000004</v>
      </c>
      <c r="O26" s="45"/>
      <c r="P26" s="46" t="str">
        <f t="shared" si="19"/>
        <v/>
      </c>
      <c r="Q26" s="47" t="str">
        <f t="shared" si="7"/>
        <v/>
      </c>
      <c r="R26" s="45"/>
      <c r="S26" s="46" t="str">
        <f t="shared" si="19"/>
        <v/>
      </c>
      <c r="T26" s="47" t="str">
        <f t="shared" si="9"/>
        <v/>
      </c>
      <c r="U26" s="45"/>
      <c r="V26" s="46" t="str">
        <f t="shared" si="19"/>
        <v/>
      </c>
      <c r="W26" s="47" t="str">
        <f t="shared" si="11"/>
        <v/>
      </c>
      <c r="X26" s="208">
        <f>Filter!L25</f>
        <v>115</v>
      </c>
      <c r="Y26" s="209">
        <f t="shared" si="12"/>
        <v>32.63787262872178</v>
      </c>
      <c r="Z26" s="226">
        <f t="shared" si="13"/>
        <v>240.86750000000001</v>
      </c>
      <c r="AA26" s="234">
        <f t="shared" si="16"/>
        <v>243.54000000003361</v>
      </c>
      <c r="AB26" s="258">
        <f t="shared" si="17"/>
        <v>177.25953658534138</v>
      </c>
      <c r="AC26" s="259">
        <f t="shared" si="18"/>
        <v>1551.7153800000337</v>
      </c>
      <c r="AD26" s="88"/>
      <c r="AE26" s="89"/>
      <c r="AF26" s="89"/>
      <c r="AG26" s="89"/>
      <c r="AH26" s="89"/>
      <c r="AI26" s="89"/>
      <c r="AJ26" s="89"/>
      <c r="AK26" s="89"/>
    </row>
    <row r="27" spans="1:37" ht="13.15" customHeight="1" thickBot="1" x14ac:dyDescent="0.25">
      <c r="A27" s="42">
        <v>22</v>
      </c>
      <c r="B27" s="241">
        <f>Pumpage!C27</f>
        <v>7.3899999999994179</v>
      </c>
      <c r="C27" s="224">
        <f>Filter!H26*10.23</f>
        <v>593.34</v>
      </c>
      <c r="D27" s="54">
        <f t="shared" si="14"/>
        <v>8.590985115020974</v>
      </c>
      <c r="E27" s="55">
        <f t="shared" si="15"/>
        <v>63.487380000000002</v>
      </c>
      <c r="F27" s="240">
        <f>Filter!I26*2</f>
        <v>5142.16</v>
      </c>
      <c r="G27" s="54">
        <f t="shared" si="19"/>
        <v>65.755631935052548</v>
      </c>
      <c r="H27" s="55">
        <f t="shared" si="1"/>
        <v>485.93412000000001</v>
      </c>
      <c r="I27" s="208">
        <f>Filter!J26</f>
        <v>440</v>
      </c>
      <c r="J27" s="46">
        <f t="shared" si="19"/>
        <v>21.40460081190967</v>
      </c>
      <c r="K27" s="47">
        <f t="shared" si="3"/>
        <v>158.18</v>
      </c>
      <c r="L27" s="240">
        <f>Filter!K26</f>
        <v>666.90000000000009</v>
      </c>
      <c r="M27" s="46">
        <f t="shared" si="19"/>
        <v>65.877807848449038</v>
      </c>
      <c r="N27" s="47">
        <f t="shared" si="5"/>
        <v>486.83700000000005</v>
      </c>
      <c r="O27" s="45"/>
      <c r="P27" s="46" t="str">
        <f t="shared" si="19"/>
        <v/>
      </c>
      <c r="Q27" s="47" t="str">
        <f t="shared" si="7"/>
        <v/>
      </c>
      <c r="R27" s="45"/>
      <c r="S27" s="46" t="str">
        <f t="shared" si="19"/>
        <v/>
      </c>
      <c r="T27" s="47" t="str">
        <f t="shared" si="9"/>
        <v/>
      </c>
      <c r="U27" s="45"/>
      <c r="V27" s="46" t="str">
        <f t="shared" si="19"/>
        <v/>
      </c>
      <c r="W27" s="47" t="str">
        <f t="shared" si="11"/>
        <v/>
      </c>
      <c r="X27" s="208">
        <f>Filter!L26</f>
        <v>68</v>
      </c>
      <c r="Y27" s="209">
        <f t="shared" si="12"/>
        <v>19.272801082545495</v>
      </c>
      <c r="Z27" s="226">
        <f t="shared" si="13"/>
        <v>142.42599999999999</v>
      </c>
      <c r="AA27" s="234">
        <f t="shared" si="16"/>
        <v>243.86999999998079</v>
      </c>
      <c r="AB27" s="258">
        <f t="shared" si="17"/>
        <v>180.90182679297774</v>
      </c>
      <c r="AC27" s="259">
        <f t="shared" si="18"/>
        <v>1580.7344999999807</v>
      </c>
      <c r="AD27" s="90"/>
      <c r="AE27" s="91"/>
      <c r="AF27" s="91"/>
      <c r="AG27" s="91"/>
      <c r="AH27" s="91"/>
      <c r="AI27" s="91"/>
      <c r="AJ27" s="91"/>
      <c r="AK27" s="91"/>
    </row>
    <row r="28" spans="1:37" ht="13.15" customHeight="1" thickBot="1" x14ac:dyDescent="0.25">
      <c r="A28" s="92">
        <v>23</v>
      </c>
      <c r="B28" s="241">
        <f>Pumpage!C28</f>
        <v>7.5799999999981083</v>
      </c>
      <c r="C28" s="224">
        <f>Filter!H27*10.23</f>
        <v>613.80000000000007</v>
      </c>
      <c r="D28" s="54">
        <f t="shared" si="14"/>
        <v>8.6644591029045372</v>
      </c>
      <c r="E28" s="55">
        <f t="shared" si="15"/>
        <v>65.676600000000008</v>
      </c>
      <c r="F28" s="240">
        <f>Filter!I27*2</f>
        <v>5193.84</v>
      </c>
      <c r="G28" s="54">
        <f t="shared" si="19"/>
        <v>64.751699208459428</v>
      </c>
      <c r="H28" s="55">
        <f t="shared" si="1"/>
        <v>490.81788</v>
      </c>
      <c r="I28" s="208">
        <f>Filter!J27</f>
        <v>480</v>
      </c>
      <c r="J28" s="46">
        <f t="shared" si="19"/>
        <v>22.765171503963465</v>
      </c>
      <c r="K28" s="47">
        <f t="shared" si="3"/>
        <v>172.56</v>
      </c>
      <c r="L28" s="240">
        <f>Filter!K27</f>
        <v>598.5</v>
      </c>
      <c r="M28" s="46">
        <f t="shared" si="19"/>
        <v>57.639182058061877</v>
      </c>
      <c r="N28" s="47">
        <f t="shared" si="5"/>
        <v>436.90499999999997</v>
      </c>
      <c r="O28" s="45"/>
      <c r="P28" s="46" t="str">
        <f t="shared" si="19"/>
        <v/>
      </c>
      <c r="Q28" s="47" t="str">
        <f t="shared" si="7"/>
        <v/>
      </c>
      <c r="R28" s="45"/>
      <c r="S28" s="46" t="str">
        <f t="shared" si="19"/>
        <v/>
      </c>
      <c r="T28" s="47" t="str">
        <f t="shared" si="9"/>
        <v/>
      </c>
      <c r="U28" s="45"/>
      <c r="V28" s="46" t="str">
        <f t="shared" si="19"/>
        <v/>
      </c>
      <c r="W28" s="47" t="str">
        <f t="shared" si="11"/>
        <v/>
      </c>
      <c r="X28" s="208">
        <f>Filter!L27</f>
        <v>126</v>
      </c>
      <c r="Y28" s="209">
        <f t="shared" si="12"/>
        <v>34.816226912937445</v>
      </c>
      <c r="Z28" s="226">
        <f t="shared" si="13"/>
        <v>263.90699999999998</v>
      </c>
      <c r="AA28" s="234">
        <f t="shared" si="16"/>
        <v>250.13999999993757</v>
      </c>
      <c r="AB28" s="258">
        <f t="shared" si="17"/>
        <v>188.63673878632676</v>
      </c>
      <c r="AC28" s="259">
        <f t="shared" si="18"/>
        <v>1680.0064799999375</v>
      </c>
      <c r="AD28" s="90"/>
      <c r="AE28" s="91"/>
      <c r="AF28" s="91"/>
      <c r="AG28" s="91"/>
      <c r="AH28" s="91"/>
      <c r="AI28" s="91"/>
      <c r="AJ28" s="91"/>
      <c r="AK28" s="91"/>
    </row>
    <row r="29" spans="1:37" ht="13.15" customHeight="1" thickBot="1" x14ac:dyDescent="0.25">
      <c r="A29" s="92">
        <v>24</v>
      </c>
      <c r="B29" s="241">
        <f>Pumpage!C29</f>
        <v>6.9000000000014552</v>
      </c>
      <c r="C29" s="224">
        <f>Filter!H28*10.23</f>
        <v>542.19000000000005</v>
      </c>
      <c r="D29" s="54">
        <f t="shared" si="14"/>
        <v>8.4078739130417066</v>
      </c>
      <c r="E29" s="55">
        <f t="shared" si="15"/>
        <v>58.014330000000008</v>
      </c>
      <c r="F29" s="240">
        <f>Filter!I28*2</f>
        <v>4845</v>
      </c>
      <c r="G29" s="54">
        <f t="shared" si="19"/>
        <v>66.355434782594699</v>
      </c>
      <c r="H29" s="55">
        <f t="shared" si="1"/>
        <v>457.85250000000002</v>
      </c>
      <c r="I29" s="208">
        <f>Filter!J28</f>
        <v>440</v>
      </c>
      <c r="J29" s="46">
        <f t="shared" si="19"/>
        <v>22.924637681154586</v>
      </c>
      <c r="K29" s="47">
        <f t="shared" si="3"/>
        <v>158.18</v>
      </c>
      <c r="L29" s="240">
        <f>Filter!K28</f>
        <v>513</v>
      </c>
      <c r="M29" s="46">
        <f t="shared" si="19"/>
        <v>54.273913043466813</v>
      </c>
      <c r="N29" s="47">
        <f t="shared" si="5"/>
        <v>374.49</v>
      </c>
      <c r="O29" s="45"/>
      <c r="P29" s="46" t="str">
        <f t="shared" si="19"/>
        <v/>
      </c>
      <c r="Q29" s="47" t="str">
        <f t="shared" si="7"/>
        <v/>
      </c>
      <c r="R29" s="45"/>
      <c r="S29" s="46" t="str">
        <f t="shared" si="19"/>
        <v/>
      </c>
      <c r="T29" s="47" t="str">
        <f t="shared" si="9"/>
        <v/>
      </c>
      <c r="U29" s="45"/>
      <c r="V29" s="46" t="str">
        <f t="shared" si="19"/>
        <v/>
      </c>
      <c r="W29" s="47" t="str">
        <f t="shared" si="11"/>
        <v/>
      </c>
      <c r="X29" s="208">
        <f>Filter!L28</f>
        <v>86</v>
      </c>
      <c r="Y29" s="209">
        <f t="shared" si="12"/>
        <v>26.105362318835077</v>
      </c>
      <c r="Z29" s="226">
        <f t="shared" si="13"/>
        <v>180.12700000000001</v>
      </c>
      <c r="AA29" s="234">
        <f t="shared" si="16"/>
        <v>227.70000000004802</v>
      </c>
      <c r="AB29" s="258">
        <f t="shared" si="17"/>
        <v>178.06722173909287</v>
      </c>
      <c r="AC29" s="259">
        <f t="shared" si="18"/>
        <v>1456.363830000048</v>
      </c>
      <c r="AD29" s="90"/>
      <c r="AE29" s="91"/>
      <c r="AF29" s="91"/>
      <c r="AG29" s="91"/>
      <c r="AH29" s="91"/>
      <c r="AI29" s="91"/>
      <c r="AJ29" s="91"/>
      <c r="AK29" s="91"/>
    </row>
    <row r="30" spans="1:37" ht="13.15" customHeight="1" thickBot="1" x14ac:dyDescent="0.25">
      <c r="A30" s="42">
        <v>25</v>
      </c>
      <c r="B30" s="241">
        <f>Pumpage!C30</f>
        <v>5.8800000000010186</v>
      </c>
      <c r="C30" s="224">
        <f>Filter!H29*10.23</f>
        <v>511.5</v>
      </c>
      <c r="D30" s="54">
        <f t="shared" si="14"/>
        <v>9.3079081632636935</v>
      </c>
      <c r="E30" s="55">
        <f t="shared" si="15"/>
        <v>54.730499999999999</v>
      </c>
      <c r="F30" s="240">
        <f>Filter!I29*2</f>
        <v>3914.7599999999998</v>
      </c>
      <c r="G30" s="54">
        <f t="shared" si="19"/>
        <v>62.915785714274811</v>
      </c>
      <c r="H30" s="55">
        <f t="shared" si="1"/>
        <v>369.94481999999999</v>
      </c>
      <c r="I30" s="208">
        <f>Filter!J29</f>
        <v>560</v>
      </c>
      <c r="J30" s="46">
        <f t="shared" si="19"/>
        <v>34.238095238089308</v>
      </c>
      <c r="K30" s="47">
        <f t="shared" si="3"/>
        <v>201.32</v>
      </c>
      <c r="L30" s="240">
        <f>Filter!K29</f>
        <v>453.15000000000003</v>
      </c>
      <c r="M30" s="46">
        <f t="shared" si="19"/>
        <v>56.2584183673372</v>
      </c>
      <c r="N30" s="47">
        <f t="shared" si="5"/>
        <v>330.79950000000002</v>
      </c>
      <c r="O30" s="45"/>
      <c r="P30" s="46" t="str">
        <f t="shared" si="19"/>
        <v/>
      </c>
      <c r="Q30" s="47" t="str">
        <f t="shared" si="7"/>
        <v/>
      </c>
      <c r="R30" s="45"/>
      <c r="S30" s="46" t="str">
        <f t="shared" si="19"/>
        <v/>
      </c>
      <c r="T30" s="47" t="str">
        <f t="shared" si="9"/>
        <v/>
      </c>
      <c r="U30" s="45"/>
      <c r="V30" s="46" t="str">
        <f t="shared" si="19"/>
        <v/>
      </c>
      <c r="W30" s="47" t="str">
        <f t="shared" si="11"/>
        <v/>
      </c>
      <c r="X30" s="208">
        <f>Filter!L29</f>
        <v>75</v>
      </c>
      <c r="Y30" s="209">
        <f t="shared" si="12"/>
        <v>26.715561224485167</v>
      </c>
      <c r="Z30" s="226">
        <f t="shared" si="13"/>
        <v>157.08750000000001</v>
      </c>
      <c r="AA30" s="234">
        <f t="shared" si="16"/>
        <v>194.04000000003361</v>
      </c>
      <c r="AB30" s="258">
        <f t="shared" si="17"/>
        <v>189.43576870745017</v>
      </c>
      <c r="AC30" s="259">
        <f t="shared" si="18"/>
        <v>1307.9223200000338</v>
      </c>
      <c r="AD30" s="90"/>
      <c r="AE30" s="91"/>
      <c r="AF30" s="91"/>
      <c r="AG30" s="91"/>
      <c r="AH30" s="91"/>
      <c r="AI30" s="91"/>
      <c r="AJ30" s="91"/>
      <c r="AK30" s="91"/>
    </row>
    <row r="31" spans="1:37" ht="13.15" customHeight="1" thickBot="1" x14ac:dyDescent="0.25">
      <c r="A31" s="42">
        <v>26</v>
      </c>
      <c r="B31" s="241">
        <f>Pumpage!C31</f>
        <v>7.2799999999988358</v>
      </c>
      <c r="C31" s="224">
        <f>Filter!H30*10.23</f>
        <v>654.72</v>
      </c>
      <c r="D31" s="54">
        <f t="shared" si="14"/>
        <v>9.6229450549465945</v>
      </c>
      <c r="E31" s="55">
        <f t="shared" si="15"/>
        <v>70.055040000000005</v>
      </c>
      <c r="F31" s="240">
        <f>Filter!I30*2</f>
        <v>5103.3999999999996</v>
      </c>
      <c r="G31" s="54">
        <f t="shared" si="19"/>
        <v>66.246057692318288</v>
      </c>
      <c r="H31" s="55">
        <f t="shared" si="1"/>
        <v>482.2713</v>
      </c>
      <c r="I31" s="208">
        <f>Filter!J30</f>
        <v>560</v>
      </c>
      <c r="J31" s="46">
        <f t="shared" si="19"/>
        <v>27.653846153850576</v>
      </c>
      <c r="K31" s="47">
        <f t="shared" si="3"/>
        <v>201.32</v>
      </c>
      <c r="L31" s="240">
        <f>Filter!K30</f>
        <v>598.5</v>
      </c>
      <c r="M31" s="46">
        <f t="shared" si="19"/>
        <v>60.014423076932673</v>
      </c>
      <c r="N31" s="47">
        <f t="shared" si="5"/>
        <v>436.90499999999997</v>
      </c>
      <c r="O31" s="45"/>
      <c r="P31" s="46" t="str">
        <f t="shared" si="19"/>
        <v/>
      </c>
      <c r="Q31" s="47" t="str">
        <f t="shared" si="7"/>
        <v/>
      </c>
      <c r="R31" s="45"/>
      <c r="S31" s="46" t="str">
        <f t="shared" si="19"/>
        <v/>
      </c>
      <c r="T31" s="47" t="str">
        <f t="shared" si="9"/>
        <v/>
      </c>
      <c r="U31" s="45"/>
      <c r="V31" s="46" t="str">
        <f t="shared" si="19"/>
        <v/>
      </c>
      <c r="W31" s="47" t="str">
        <f t="shared" si="11"/>
        <v/>
      </c>
      <c r="X31" s="208">
        <f>Filter!L30</f>
        <v>65</v>
      </c>
      <c r="Y31" s="209">
        <f t="shared" si="12"/>
        <v>18.700892857145849</v>
      </c>
      <c r="Z31" s="226">
        <f t="shared" si="13"/>
        <v>136.14250000000001</v>
      </c>
      <c r="AA31" s="234">
        <f t="shared" si="16"/>
        <v>240.23999999996158</v>
      </c>
      <c r="AB31" s="258">
        <f t="shared" si="17"/>
        <v>182.23816483519397</v>
      </c>
      <c r="AC31" s="259">
        <f t="shared" si="18"/>
        <v>1566.9338399999615</v>
      </c>
      <c r="AD31" s="90"/>
      <c r="AE31" s="91"/>
      <c r="AF31" s="91"/>
      <c r="AG31" s="91"/>
      <c r="AH31" s="91"/>
      <c r="AI31" s="91"/>
      <c r="AJ31" s="91"/>
      <c r="AK31" s="91"/>
    </row>
    <row r="32" spans="1:37" ht="13.15" customHeight="1" thickBot="1" x14ac:dyDescent="0.25">
      <c r="A32" s="42">
        <v>27</v>
      </c>
      <c r="B32" s="241">
        <f>Pumpage!C32</f>
        <v>6.7400000000016007</v>
      </c>
      <c r="C32" s="224">
        <f>Filter!H31*10.23</f>
        <v>593.34</v>
      </c>
      <c r="D32" s="54">
        <f t="shared" si="14"/>
        <v>9.4194925816001369</v>
      </c>
      <c r="E32" s="55">
        <f t="shared" si="15"/>
        <v>63.487380000000002</v>
      </c>
      <c r="F32" s="240">
        <f>Filter!I31*2</f>
        <v>5168</v>
      </c>
      <c r="G32" s="54">
        <f t="shared" si="19"/>
        <v>72.459347180991685</v>
      </c>
      <c r="H32" s="55">
        <f t="shared" si="1"/>
        <v>488.37599999999998</v>
      </c>
      <c r="I32" s="208">
        <f>Filter!J31</f>
        <v>580</v>
      </c>
      <c r="J32" s="46">
        <f t="shared" si="19"/>
        <v>30.93620178040808</v>
      </c>
      <c r="K32" s="47">
        <f t="shared" si="3"/>
        <v>208.51</v>
      </c>
      <c r="L32" s="240">
        <f>Filter!K31</f>
        <v>513</v>
      </c>
      <c r="M32" s="46">
        <f t="shared" si="19"/>
        <v>55.562314540046152</v>
      </c>
      <c r="N32" s="47">
        <f t="shared" si="5"/>
        <v>374.49</v>
      </c>
      <c r="O32" s="45"/>
      <c r="P32" s="46" t="str">
        <f t="shared" si="19"/>
        <v/>
      </c>
      <c r="Q32" s="47" t="str">
        <f t="shared" si="7"/>
        <v/>
      </c>
      <c r="R32" s="45"/>
      <c r="S32" s="46" t="str">
        <f t="shared" si="19"/>
        <v/>
      </c>
      <c r="T32" s="47" t="str">
        <f t="shared" si="9"/>
        <v/>
      </c>
      <c r="U32" s="45"/>
      <c r="V32" s="46" t="str">
        <f t="shared" si="19"/>
        <v/>
      </c>
      <c r="W32" s="47" t="str">
        <f t="shared" si="11"/>
        <v/>
      </c>
      <c r="X32" s="208">
        <f>Filter!L31</f>
        <v>65</v>
      </c>
      <c r="Y32" s="209">
        <f t="shared" si="12"/>
        <v>20.199183976256332</v>
      </c>
      <c r="Z32" s="226">
        <f t="shared" si="13"/>
        <v>136.14250000000001</v>
      </c>
      <c r="AA32" s="234">
        <f t="shared" si="16"/>
        <v>222.42000000005282</v>
      </c>
      <c r="AB32" s="258">
        <f t="shared" si="17"/>
        <v>188.5765400593024</v>
      </c>
      <c r="AC32" s="259">
        <f t="shared" si="18"/>
        <v>1493.4258800000528</v>
      </c>
      <c r="AD32" s="90"/>
      <c r="AE32" s="91"/>
      <c r="AF32" s="91"/>
      <c r="AG32" s="91"/>
      <c r="AH32" s="91"/>
      <c r="AI32" s="91"/>
      <c r="AJ32" s="91"/>
      <c r="AK32" s="91"/>
    </row>
    <row r="33" spans="1:38" ht="13.15" customHeight="1" thickBot="1" x14ac:dyDescent="0.25">
      <c r="A33" s="42">
        <v>28</v>
      </c>
      <c r="B33" s="241">
        <f>Pumpage!C33</f>
        <v>6.4099999999998545</v>
      </c>
      <c r="C33" s="224">
        <f>Filter!H32*10.23</f>
        <v>552.42000000000007</v>
      </c>
      <c r="D33" s="54">
        <f t="shared" si="14"/>
        <v>9.2213634945399914</v>
      </c>
      <c r="E33" s="55">
        <f t="shared" si="15"/>
        <v>59.108940000000004</v>
      </c>
      <c r="F33" s="240">
        <f>Filter!I32*2</f>
        <v>4547.84</v>
      </c>
      <c r="G33" s="54">
        <f t="shared" si="19"/>
        <v>67.046939157567834</v>
      </c>
      <c r="H33" s="55">
        <f t="shared" si="1"/>
        <v>429.77088000000003</v>
      </c>
      <c r="I33" s="208">
        <f>Filter!J32</f>
        <v>480</v>
      </c>
      <c r="J33" s="46">
        <f t="shared" si="19"/>
        <v>26.920436817473309</v>
      </c>
      <c r="K33" s="47">
        <f t="shared" si="3"/>
        <v>172.56</v>
      </c>
      <c r="L33" s="240">
        <f>Filter!K32</f>
        <v>513</v>
      </c>
      <c r="M33" s="46">
        <f t="shared" si="19"/>
        <v>58.422776911077769</v>
      </c>
      <c r="N33" s="47">
        <f t="shared" si="5"/>
        <v>374.49</v>
      </c>
      <c r="O33" s="45"/>
      <c r="P33" s="46" t="str">
        <f t="shared" si="19"/>
        <v/>
      </c>
      <c r="Q33" s="47" t="str">
        <f t="shared" si="7"/>
        <v/>
      </c>
      <c r="R33" s="45"/>
      <c r="S33" s="46" t="str">
        <f t="shared" si="19"/>
        <v/>
      </c>
      <c r="T33" s="47" t="str">
        <f t="shared" si="9"/>
        <v/>
      </c>
      <c r="U33" s="45"/>
      <c r="V33" s="46" t="str">
        <f t="shared" si="19"/>
        <v/>
      </c>
      <c r="W33" s="47" t="str">
        <f t="shared" si="11"/>
        <v/>
      </c>
      <c r="X33" s="208">
        <f>Filter!L32</f>
        <v>70</v>
      </c>
      <c r="Y33" s="209">
        <f t="shared" si="12"/>
        <v>22.872854914197088</v>
      </c>
      <c r="Z33" s="226">
        <f t="shared" si="13"/>
        <v>146.61500000000001</v>
      </c>
      <c r="AA33" s="234">
        <f t="shared" si="16"/>
        <v>211.5299999999952</v>
      </c>
      <c r="AB33" s="258">
        <f t="shared" si="17"/>
        <v>184.48437129485598</v>
      </c>
      <c r="AC33" s="259">
        <f t="shared" si="18"/>
        <v>1394.0748199999953</v>
      </c>
      <c r="AD33" s="90"/>
      <c r="AE33" s="91"/>
      <c r="AF33" s="91"/>
      <c r="AG33" s="91"/>
      <c r="AH33" s="91"/>
      <c r="AI33" s="91"/>
      <c r="AJ33" s="91"/>
      <c r="AK33" s="91"/>
    </row>
    <row r="34" spans="1:38" ht="13.15" customHeight="1" thickBot="1" x14ac:dyDescent="0.25">
      <c r="A34" s="42">
        <v>29</v>
      </c>
      <c r="B34" s="241">
        <f>Pumpage!C34</f>
        <v>6.4199999999982538</v>
      </c>
      <c r="C34" s="224">
        <f>Filter!H33*10.23</f>
        <v>572.88</v>
      </c>
      <c r="D34" s="54">
        <f t="shared" si="14"/>
        <v>9.5480000000025971</v>
      </c>
      <c r="E34" s="55">
        <f t="shared" si="15"/>
        <v>61.298159999999996</v>
      </c>
      <c r="F34" s="240">
        <f>Filter!I33*2</f>
        <v>4573.68</v>
      </c>
      <c r="G34" s="54">
        <f t="shared" si="19"/>
        <v>67.322859813102426</v>
      </c>
      <c r="H34" s="55">
        <f t="shared" si="1"/>
        <v>432.21276</v>
      </c>
      <c r="I34" s="208">
        <f>Filter!J33</f>
        <v>430</v>
      </c>
      <c r="J34" s="46">
        <f t="shared" si="19"/>
        <v>24.078660436143622</v>
      </c>
      <c r="K34" s="47">
        <f t="shared" si="3"/>
        <v>154.58500000000001</v>
      </c>
      <c r="L34" s="240">
        <f>Filter!K33</f>
        <v>538.65000000000009</v>
      </c>
      <c r="M34" s="46">
        <f t="shared" si="19"/>
        <v>61.248364485997975</v>
      </c>
      <c r="N34" s="47">
        <f t="shared" si="5"/>
        <v>393.21450000000004</v>
      </c>
      <c r="O34" s="45"/>
      <c r="P34" s="46" t="str">
        <f t="shared" si="19"/>
        <v/>
      </c>
      <c r="Q34" s="47" t="str">
        <f t="shared" si="7"/>
        <v/>
      </c>
      <c r="R34" s="45"/>
      <c r="S34" s="46" t="str">
        <f t="shared" si="19"/>
        <v/>
      </c>
      <c r="T34" s="47" t="str">
        <f t="shared" si="9"/>
        <v/>
      </c>
      <c r="U34" s="45"/>
      <c r="V34" s="46" t="str">
        <f t="shared" si="19"/>
        <v/>
      </c>
      <c r="W34" s="47" t="str">
        <f t="shared" si="11"/>
        <v/>
      </c>
      <c r="X34" s="208">
        <f>Filter!L33</f>
        <v>60</v>
      </c>
      <c r="Y34" s="209">
        <f t="shared" si="12"/>
        <v>19.57476635514551</v>
      </c>
      <c r="Z34" s="226">
        <f t="shared" si="13"/>
        <v>125.67</v>
      </c>
      <c r="AA34" s="234">
        <f t="shared" si="16"/>
        <v>211.85999999994237</v>
      </c>
      <c r="AB34" s="258">
        <f t="shared" si="17"/>
        <v>181.77265109039212</v>
      </c>
      <c r="AC34" s="259">
        <f t="shared" si="18"/>
        <v>1378.8404199999425</v>
      </c>
      <c r="AD34" s="90"/>
      <c r="AE34" s="91"/>
      <c r="AF34" s="91"/>
      <c r="AG34" s="91"/>
      <c r="AH34" s="91"/>
      <c r="AI34" s="91"/>
      <c r="AJ34" s="91"/>
      <c r="AK34" s="91"/>
    </row>
    <row r="35" spans="1:38" ht="13.15" customHeight="1" thickBot="1" x14ac:dyDescent="0.25">
      <c r="A35" s="92">
        <v>30</v>
      </c>
      <c r="B35" s="241">
        <f>Pumpage!C35</f>
        <v>5.930000000000291</v>
      </c>
      <c r="C35" s="224">
        <f>Filter!H34*10.23</f>
        <v>572.88</v>
      </c>
      <c r="D35" s="54">
        <f t="shared" ref="D35:D36" si="20">IF(ISBLANK(C35),"",(C35*E$43)/$B35)</f>
        <v>10.336957841483471</v>
      </c>
      <c r="E35" s="55">
        <f t="shared" ref="E35:E36" si="21">IF(ISBLANK(C35),"",C35*E$43)</f>
        <v>61.298159999999996</v>
      </c>
      <c r="F35" s="240">
        <f>Filter!I34*2</f>
        <v>4043.96</v>
      </c>
      <c r="G35" s="54">
        <f t="shared" ref="G35:G36" si="22">IF(ISBLANK(F35),"",(F35*H$43)/$B35)</f>
        <v>64.444219224280147</v>
      </c>
      <c r="H35" s="55">
        <f t="shared" ref="H35:H36" si="23">IF(ISBLANK(F35),"",F35*H$43)</f>
        <v>382.15422000000001</v>
      </c>
      <c r="I35" s="208">
        <f>Filter!J34</f>
        <v>510</v>
      </c>
      <c r="J35" s="46">
        <f t="shared" ref="J35:J36" si="24">IF(ISBLANK(I35),"",(I35*K$43)/$B35)</f>
        <v>30.918212478919223</v>
      </c>
      <c r="K35" s="47">
        <f t="shared" ref="K35:K36" si="25">IF(ISBLANK(I35),"",I35*K$43)</f>
        <v>183.345</v>
      </c>
      <c r="L35" s="240">
        <f>Filter!K34</f>
        <v>495.90000000000003</v>
      </c>
      <c r="M35" s="46">
        <f t="shared" ref="M35:M36" si="26">IF(ISBLANK(L35),"",(L35*N$43)/$B35)</f>
        <v>61.046711635747428</v>
      </c>
      <c r="N35" s="47">
        <f t="shared" ref="N35:N36" si="27">IF(ISBLANK(L35),"",L35*N$43)</f>
        <v>362.00700000000001</v>
      </c>
      <c r="O35" s="45"/>
      <c r="P35" s="46" t="str">
        <f t="shared" ref="P35:P36" si="28">IF(ISBLANK(O35),"",(O35*Q$43)/$B35)</f>
        <v/>
      </c>
      <c r="Q35" s="47" t="str">
        <f t="shared" ref="Q35:Q36" si="29">IF(ISBLANK(O35),"",O35*Q$43)</f>
        <v/>
      </c>
      <c r="R35" s="45"/>
      <c r="S35" s="46" t="str">
        <f t="shared" ref="S35:S36" si="30">IF(ISBLANK(R35),"",(R35*T$43)/$B35)</f>
        <v/>
      </c>
      <c r="T35" s="47" t="str">
        <f t="shared" ref="T35:T36" si="31">IF(ISBLANK(R35),"",R35*T$43)</f>
        <v/>
      </c>
      <c r="U35" s="45"/>
      <c r="V35" s="46" t="str">
        <f t="shared" ref="V35:V36" si="32">IF(ISBLANK(U35),"",(U35*W$43)/$B35)</f>
        <v/>
      </c>
      <c r="W35" s="47" t="str">
        <f t="shared" ref="W35:W36" si="33">IF(ISBLANK(U35),"",U35*W$43)</f>
        <v/>
      </c>
      <c r="X35" s="208">
        <f>Filter!L34</f>
        <v>65</v>
      </c>
      <c r="Y35" s="209">
        <f t="shared" ref="Y35:Y36" si="34">IF(ISBLANK(X35),"",(X35*Z$43)/$B35)</f>
        <v>22.958263069138841</v>
      </c>
      <c r="Z35" s="226">
        <f t="shared" ref="Z35:Z36" si="35">IF(ISBLANK(X35),"",X35*Z$43)</f>
        <v>136.14250000000001</v>
      </c>
      <c r="AA35" s="234">
        <f t="shared" si="16"/>
        <v>195.6900000000096</v>
      </c>
      <c r="AB35" s="258">
        <f t="shared" si="17"/>
        <v>189.70436424956912</v>
      </c>
      <c r="AC35" s="259">
        <f t="shared" si="18"/>
        <v>1320.6368800000096</v>
      </c>
      <c r="AD35" s="90"/>
      <c r="AE35" s="91"/>
      <c r="AF35" s="91"/>
      <c r="AG35" s="91"/>
      <c r="AH35" s="91"/>
      <c r="AI35" s="91"/>
      <c r="AJ35" s="91"/>
      <c r="AK35" s="91"/>
    </row>
    <row r="36" spans="1:38" ht="13.15" customHeight="1" thickBot="1" x14ac:dyDescent="0.25">
      <c r="A36" s="93">
        <v>31</v>
      </c>
      <c r="B36" s="241" t="str">
        <f>Pumpage!C36</f>
        <v/>
      </c>
      <c r="C36" s="224">
        <f>Filter!H35*10.23</f>
        <v>0</v>
      </c>
      <c r="D36" s="54" t="e">
        <f t="shared" si="20"/>
        <v>#VALUE!</v>
      </c>
      <c r="E36" s="55">
        <f t="shared" si="21"/>
        <v>0</v>
      </c>
      <c r="F36" s="240">
        <f>Filter!I35*2</f>
        <v>0</v>
      </c>
      <c r="G36" s="54" t="e">
        <f t="shared" si="22"/>
        <v>#VALUE!</v>
      </c>
      <c r="H36" s="55">
        <f t="shared" si="23"/>
        <v>0</v>
      </c>
      <c r="I36" s="208">
        <f>Filter!J35</f>
        <v>0</v>
      </c>
      <c r="J36" s="46" t="e">
        <f t="shared" si="24"/>
        <v>#VALUE!</v>
      </c>
      <c r="K36" s="47">
        <f t="shared" si="25"/>
        <v>0</v>
      </c>
      <c r="L36" s="240" t="str">
        <f>Filter!K35</f>
        <v/>
      </c>
      <c r="M36" s="46" t="e">
        <f t="shared" si="26"/>
        <v>#VALUE!</v>
      </c>
      <c r="N36" s="47" t="e">
        <f t="shared" si="27"/>
        <v>#VALUE!</v>
      </c>
      <c r="O36" s="45"/>
      <c r="P36" s="46" t="str">
        <f t="shared" si="28"/>
        <v/>
      </c>
      <c r="Q36" s="47" t="str">
        <f t="shared" si="29"/>
        <v/>
      </c>
      <c r="R36" s="45"/>
      <c r="S36" s="46" t="str">
        <f t="shared" si="30"/>
        <v/>
      </c>
      <c r="T36" s="47" t="str">
        <f t="shared" si="31"/>
        <v/>
      </c>
      <c r="U36" s="45"/>
      <c r="V36" s="46" t="str">
        <f t="shared" si="32"/>
        <v/>
      </c>
      <c r="W36" s="47" t="str">
        <f t="shared" si="33"/>
        <v/>
      </c>
      <c r="X36" s="208">
        <f>Filter!L35</f>
        <v>0</v>
      </c>
      <c r="Y36" s="209" t="e">
        <f t="shared" si="34"/>
        <v>#VALUE!</v>
      </c>
      <c r="Z36" s="226">
        <f t="shared" si="35"/>
        <v>0</v>
      </c>
      <c r="AA36" s="234" t="e">
        <f t="shared" si="16"/>
        <v>#VALUE!</v>
      </c>
      <c r="AB36" s="258" t="e">
        <f t="shared" si="17"/>
        <v>#VALUE!</v>
      </c>
      <c r="AC36" s="259" t="e">
        <f t="shared" si="18"/>
        <v>#VALUE!</v>
      </c>
      <c r="AD36" s="90"/>
      <c r="AE36" s="91"/>
      <c r="AF36" s="91"/>
      <c r="AG36" s="91"/>
      <c r="AH36" s="91"/>
      <c r="AI36" s="91"/>
      <c r="AJ36" s="91"/>
      <c r="AK36" s="91"/>
    </row>
    <row r="37" spans="1:38" ht="13.15" customHeight="1" thickBot="1" x14ac:dyDescent="0.25">
      <c r="A37" s="94" t="s">
        <v>48</v>
      </c>
      <c r="B37" s="242">
        <f>SUMIF(B6:B36,"&lt;&gt;#VALUE!")</f>
        <v>214.09999999999854</v>
      </c>
      <c r="C37" s="245"/>
      <c r="D37" s="246"/>
      <c r="E37" s="247">
        <f t="shared" ref="E37:W37" si="36">SUM(E6:E36)</f>
        <v>1895.8645200000001</v>
      </c>
      <c r="F37" s="210"/>
      <c r="G37" s="248"/>
      <c r="H37" s="249">
        <f t="shared" si="36"/>
        <v>14037.147180000004</v>
      </c>
      <c r="I37" s="210"/>
      <c r="J37" s="211"/>
      <c r="K37" s="212">
        <f t="shared" si="36"/>
        <v>4731.0200000000004</v>
      </c>
      <c r="L37" s="210"/>
      <c r="M37" s="211"/>
      <c r="N37" s="212" t="e">
        <f>SUM(N6:N36)</f>
        <v>#VALUE!</v>
      </c>
      <c r="O37" s="210"/>
      <c r="P37" s="211"/>
      <c r="Q37" s="212">
        <f t="shared" si="36"/>
        <v>0</v>
      </c>
      <c r="R37" s="210"/>
      <c r="S37" s="211"/>
      <c r="T37" s="212">
        <f t="shared" si="36"/>
        <v>0</v>
      </c>
      <c r="U37" s="210"/>
      <c r="V37" s="211"/>
      <c r="W37" s="227">
        <f t="shared" si="36"/>
        <v>0</v>
      </c>
      <c r="X37" s="210"/>
      <c r="Y37" s="211"/>
      <c r="Z37" s="227">
        <f t="shared" ref="Z37" si="37">SUM(Z6:Z36)</f>
        <v>4888.5630000000001</v>
      </c>
      <c r="AA37" s="211">
        <f>SUMIF(AA6:AA36,"&lt;&gt;#VALUE!")</f>
        <v>7065.299999999952</v>
      </c>
      <c r="AB37" s="235">
        <f>SUMIF(AB6:AB36,"&lt;&gt;#VALUE!")</f>
        <v>5379.2994699777373</v>
      </c>
      <c r="AC37" s="235">
        <f>SUMIF(AC6:AC36,"&lt;&gt;#VALUE!")</f>
        <v>45462.901699999951</v>
      </c>
      <c r="AD37" s="90"/>
      <c r="AE37" s="91"/>
      <c r="AF37" s="91"/>
      <c r="AG37" s="91"/>
      <c r="AH37" s="91"/>
      <c r="AI37" s="91"/>
      <c r="AJ37" s="91"/>
      <c r="AK37" s="91"/>
    </row>
    <row r="38" spans="1:38" ht="13.15" customHeight="1" thickBot="1" x14ac:dyDescent="0.25">
      <c r="A38" s="95" t="s">
        <v>49</v>
      </c>
      <c r="B38" s="243">
        <f>AVERAGE(B6:B36)</f>
        <v>7.1366666666666179</v>
      </c>
      <c r="C38" s="250">
        <f>AVERAGE(C6:C36)</f>
        <v>571.56000000000006</v>
      </c>
      <c r="D38" s="213">
        <f>AVERAGEIF(D6:D36,"&lt;&gt;#VALUE!")</f>
        <v>8.8841526876080774</v>
      </c>
      <c r="E38" s="251">
        <f t="shared" ref="E38:W38" si="38">AVERAGE(E6:E36)</f>
        <v>61.15692</v>
      </c>
      <c r="F38" s="252">
        <f t="shared" si="38"/>
        <v>4791.6529032258049</v>
      </c>
      <c r="G38" s="213">
        <f>AVERAGEIF(G6:G36,"&lt;&gt;#VALUE!")</f>
        <v>65.57563122262205</v>
      </c>
      <c r="H38" s="213">
        <f t="shared" si="38"/>
        <v>452.81119935483883</v>
      </c>
      <c r="I38" s="252">
        <f t="shared" si="38"/>
        <v>424.51612903225805</v>
      </c>
      <c r="J38" s="213">
        <f>AVERAGEIF(J6:J36,"&lt;&gt;#VALUE!")</f>
        <v>22.246729914930039</v>
      </c>
      <c r="K38" s="252">
        <f t="shared" si="38"/>
        <v>152.61354838709678</v>
      </c>
      <c r="L38" s="252">
        <f t="shared" si="38"/>
        <v>586.53000000000009</v>
      </c>
      <c r="M38" s="213">
        <f>AVERAGEIF(M6:M36,"&lt;&gt;#VALUE!")</f>
        <v>59.82946787108137</v>
      </c>
      <c r="N38" s="213">
        <f>AVERAGEIF(N6:N36,"&lt;&gt;#VALUE!")</f>
        <v>428.16690000000006</v>
      </c>
      <c r="O38" s="252" t="e">
        <f t="shared" si="38"/>
        <v>#DIV/0!</v>
      </c>
      <c r="P38" s="252" t="e">
        <f t="shared" si="38"/>
        <v>#DIV/0!</v>
      </c>
      <c r="Q38" s="252" t="e">
        <f t="shared" si="38"/>
        <v>#DIV/0!</v>
      </c>
      <c r="R38" s="252" t="e">
        <f t="shared" si="38"/>
        <v>#DIV/0!</v>
      </c>
      <c r="S38" s="252" t="e">
        <f t="shared" si="38"/>
        <v>#DIV/0!</v>
      </c>
      <c r="T38" s="252" t="e">
        <f t="shared" si="38"/>
        <v>#DIV/0!</v>
      </c>
      <c r="U38" s="252" t="e">
        <f t="shared" si="38"/>
        <v>#DIV/0!</v>
      </c>
      <c r="V38" s="252" t="e">
        <f t="shared" si="38"/>
        <v>#DIV/0!</v>
      </c>
      <c r="W38" s="252" t="e">
        <f t="shared" si="38"/>
        <v>#DIV/0!</v>
      </c>
      <c r="X38" s="213">
        <f t="shared" ref="X38:Z38" si="39">AVERAGEIF(X6:X36,"&lt;&gt;#VALUE!")</f>
        <v>75.290322580645167</v>
      </c>
      <c r="Y38" s="213">
        <f t="shared" si="39"/>
        <v>22.774000636349722</v>
      </c>
      <c r="Z38" s="253">
        <f t="shared" si="39"/>
        <v>157.6955806451613</v>
      </c>
      <c r="AA38" s="236">
        <f t="shared" ref="AA38" si="40">AVERAGEIF(AA6:AA36,"&lt;&gt;#VALUE!")</f>
        <v>235.5099999999984</v>
      </c>
      <c r="AB38" s="260">
        <f>AC37/B37</f>
        <v>212.34423960766119</v>
      </c>
      <c r="AC38" s="253">
        <f>AVERAGEIF(AC6:AC36,"&lt;&gt;#VALUE!")</f>
        <v>1515.430056666665</v>
      </c>
      <c r="AD38" s="90"/>
      <c r="AE38" s="91"/>
      <c r="AF38" s="91"/>
      <c r="AG38" s="91"/>
      <c r="AH38" s="91"/>
      <c r="AI38" s="91"/>
      <c r="AJ38" s="91"/>
      <c r="AK38" s="91"/>
    </row>
    <row r="39" spans="1:38" ht="13.15" customHeight="1" thickBot="1" x14ac:dyDescent="0.25">
      <c r="A39" s="96" t="s">
        <v>50</v>
      </c>
      <c r="B39" s="244">
        <f>MAX(B6:B36)</f>
        <v>8.4199999999982538</v>
      </c>
      <c r="C39" s="254">
        <f>MAX(C6:C36)</f>
        <v>675.18000000000006</v>
      </c>
      <c r="D39" s="255" t="e">
        <f t="shared" ref="D39:Z39" si="41">MAX(D6:D36)</f>
        <v>#VALUE!</v>
      </c>
      <c r="E39" s="255">
        <f t="shared" si="41"/>
        <v>72.244260000000011</v>
      </c>
      <c r="F39" s="214">
        <f t="shared" si="41"/>
        <v>5878.6</v>
      </c>
      <c r="G39" s="256" t="e">
        <f t="shared" si="41"/>
        <v>#VALUE!</v>
      </c>
      <c r="H39" s="256">
        <f t="shared" si="41"/>
        <v>555.52769999999998</v>
      </c>
      <c r="I39" s="214">
        <f t="shared" si="41"/>
        <v>620</v>
      </c>
      <c r="J39" s="214" t="e">
        <f t="shared" si="41"/>
        <v>#VALUE!</v>
      </c>
      <c r="K39" s="214">
        <f t="shared" si="41"/>
        <v>222.89</v>
      </c>
      <c r="L39" s="214">
        <f t="shared" si="41"/>
        <v>1068.75</v>
      </c>
      <c r="M39" s="214" t="e">
        <f t="shared" si="41"/>
        <v>#VALUE!</v>
      </c>
      <c r="N39" s="214" t="e">
        <f t="shared" si="41"/>
        <v>#VALUE!</v>
      </c>
      <c r="O39" s="214">
        <f t="shared" si="41"/>
        <v>0</v>
      </c>
      <c r="P39" s="214">
        <f t="shared" si="41"/>
        <v>0</v>
      </c>
      <c r="Q39" s="214">
        <f t="shared" si="41"/>
        <v>0</v>
      </c>
      <c r="R39" s="214">
        <f t="shared" si="41"/>
        <v>0</v>
      </c>
      <c r="S39" s="214">
        <f t="shared" si="41"/>
        <v>0</v>
      </c>
      <c r="T39" s="214">
        <f t="shared" si="41"/>
        <v>0</v>
      </c>
      <c r="U39" s="214">
        <f t="shared" si="41"/>
        <v>0</v>
      </c>
      <c r="V39" s="214">
        <f t="shared" si="41"/>
        <v>0</v>
      </c>
      <c r="W39" s="214">
        <f t="shared" si="41"/>
        <v>0</v>
      </c>
      <c r="X39" s="214">
        <f t="shared" si="41"/>
        <v>126</v>
      </c>
      <c r="Y39" s="214" t="e">
        <f t="shared" si="41"/>
        <v>#VALUE!</v>
      </c>
      <c r="Z39" s="257">
        <f t="shared" si="41"/>
        <v>263.90699999999998</v>
      </c>
      <c r="AA39" s="237" t="e">
        <f t="shared" ref="AA39:AC39" si="42">MAX(AA6:AA36)</f>
        <v>#VALUE!</v>
      </c>
      <c r="AB39" s="261" t="e">
        <f t="shared" si="42"/>
        <v>#VALUE!</v>
      </c>
      <c r="AC39" s="214" t="e">
        <f t="shared" si="42"/>
        <v>#VALUE!</v>
      </c>
      <c r="AD39" s="90"/>
      <c r="AE39" s="91"/>
      <c r="AF39" s="91"/>
      <c r="AG39" s="91"/>
      <c r="AH39" s="91"/>
      <c r="AI39" s="91"/>
      <c r="AJ39" s="91"/>
      <c r="AK39" s="91"/>
    </row>
    <row r="40" spans="1:38" ht="13.15" customHeight="1" x14ac:dyDescent="0.2">
      <c r="A40" s="96" t="s">
        <v>51</v>
      </c>
      <c r="B40" s="244">
        <f>MIN(B6:B36)</f>
        <v>5.8800000000010186</v>
      </c>
      <c r="C40" s="254">
        <f>MIN(C6:C36)</f>
        <v>0</v>
      </c>
      <c r="D40" s="255" t="e">
        <f t="shared" ref="D40:Z40" si="43">MIN(D6:D36)</f>
        <v>#VALUE!</v>
      </c>
      <c r="E40" s="255">
        <f t="shared" si="43"/>
        <v>0</v>
      </c>
      <c r="F40" s="214">
        <f t="shared" si="43"/>
        <v>0</v>
      </c>
      <c r="G40" s="256" t="e">
        <f t="shared" si="43"/>
        <v>#VALUE!</v>
      </c>
      <c r="H40" s="256">
        <f t="shared" si="43"/>
        <v>0</v>
      </c>
      <c r="I40" s="214">
        <f t="shared" si="43"/>
        <v>0</v>
      </c>
      <c r="J40" s="214" t="e">
        <f t="shared" si="43"/>
        <v>#VALUE!</v>
      </c>
      <c r="K40" s="214">
        <f t="shared" si="43"/>
        <v>0</v>
      </c>
      <c r="L40" s="214">
        <f t="shared" si="43"/>
        <v>367.65000000000003</v>
      </c>
      <c r="M40" s="214" t="e">
        <f t="shared" si="43"/>
        <v>#VALUE!</v>
      </c>
      <c r="N40" s="214" t="e">
        <f t="shared" si="43"/>
        <v>#VALUE!</v>
      </c>
      <c r="O40" s="214">
        <f t="shared" si="43"/>
        <v>0</v>
      </c>
      <c r="P40" s="214">
        <f t="shared" si="43"/>
        <v>0</v>
      </c>
      <c r="Q40" s="214">
        <f t="shared" si="43"/>
        <v>0</v>
      </c>
      <c r="R40" s="214">
        <f t="shared" si="43"/>
        <v>0</v>
      </c>
      <c r="S40" s="214">
        <f t="shared" si="43"/>
        <v>0</v>
      </c>
      <c r="T40" s="214">
        <f t="shared" si="43"/>
        <v>0</v>
      </c>
      <c r="U40" s="214">
        <f t="shared" si="43"/>
        <v>0</v>
      </c>
      <c r="V40" s="214">
        <f t="shared" si="43"/>
        <v>0</v>
      </c>
      <c r="W40" s="214">
        <f t="shared" si="43"/>
        <v>0</v>
      </c>
      <c r="X40" s="214">
        <f t="shared" si="43"/>
        <v>0</v>
      </c>
      <c r="Y40" s="214" t="e">
        <f t="shared" si="43"/>
        <v>#VALUE!</v>
      </c>
      <c r="Z40" s="257">
        <f t="shared" si="43"/>
        <v>0</v>
      </c>
      <c r="AA40" s="238" t="e">
        <f t="shared" ref="AA40:AC40" si="44">MIN(AA6:AA36)</f>
        <v>#VALUE!</v>
      </c>
      <c r="AB40" s="261" t="e">
        <f t="shared" si="44"/>
        <v>#VALUE!</v>
      </c>
      <c r="AC40" s="214" t="e">
        <f t="shared" si="44"/>
        <v>#VALUE!</v>
      </c>
      <c r="AD40" s="90"/>
      <c r="AE40" s="91"/>
      <c r="AF40" s="91"/>
      <c r="AG40" s="91"/>
      <c r="AH40" s="91"/>
      <c r="AI40" s="91"/>
      <c r="AJ40" s="91"/>
      <c r="AK40" s="91"/>
    </row>
    <row r="41" spans="1:38" ht="13.5" hidden="1" thickBot="1" x14ac:dyDescent="0.25">
      <c r="A41" s="96"/>
      <c r="B41" s="97"/>
      <c r="C41" s="98"/>
      <c r="D41" s="9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215"/>
      <c r="Y41" s="215"/>
      <c r="Z41" s="215"/>
      <c r="AA41" s="215"/>
      <c r="AB41" s="100"/>
      <c r="AC41" s="101"/>
    </row>
    <row r="42" spans="1:38" x14ac:dyDescent="0.2">
      <c r="X42" s="216"/>
      <c r="Y42" s="216"/>
      <c r="Z42" s="216"/>
      <c r="AA42" s="216"/>
    </row>
    <row r="43" spans="1:38" s="87" customFormat="1" x14ac:dyDescent="0.2">
      <c r="A43" s="102"/>
      <c r="B43" s="102"/>
      <c r="C43" s="411" t="s">
        <v>66</v>
      </c>
      <c r="D43" s="411"/>
      <c r="E43" s="103">
        <v>0.107</v>
      </c>
      <c r="F43" s="412" t="s">
        <v>70</v>
      </c>
      <c r="G43" s="412"/>
      <c r="H43" s="103">
        <v>9.4500000000000001E-2</v>
      </c>
      <c r="I43" s="408" t="s">
        <v>71</v>
      </c>
      <c r="J43" s="408"/>
      <c r="K43" s="103">
        <v>0.35949999999999999</v>
      </c>
      <c r="L43" s="409" t="s">
        <v>72</v>
      </c>
      <c r="M43" s="409"/>
      <c r="N43" s="103">
        <v>0.73</v>
      </c>
      <c r="O43" s="410" t="s">
        <v>73</v>
      </c>
      <c r="P43" s="410"/>
      <c r="Q43" s="103">
        <v>0.25</v>
      </c>
      <c r="R43" s="395" t="s">
        <v>74</v>
      </c>
      <c r="S43" s="395"/>
      <c r="T43" s="103">
        <v>0.25</v>
      </c>
      <c r="U43" s="396" t="s">
        <v>68</v>
      </c>
      <c r="V43" s="396"/>
      <c r="W43" s="103">
        <v>0.25</v>
      </c>
      <c r="X43" s="406" t="s">
        <v>102</v>
      </c>
      <c r="Y43" s="406"/>
      <c r="Z43" s="217">
        <v>2.0945</v>
      </c>
      <c r="AA43" s="230" t="s">
        <v>64</v>
      </c>
      <c r="AB43" s="233">
        <v>33</v>
      </c>
      <c r="AC43" s="232" t="s">
        <v>106</v>
      </c>
    </row>
    <row r="44" spans="1:38" s="87" customFormat="1" x14ac:dyDescent="0.2">
      <c r="A44" s="102"/>
      <c r="B44" s="102"/>
      <c r="C44" s="104"/>
      <c r="D44" s="105"/>
      <c r="F44" s="106"/>
      <c r="G44" s="106"/>
      <c r="H44" s="106"/>
      <c r="I44" s="107"/>
      <c r="J44" s="107"/>
      <c r="K44" s="107"/>
      <c r="L44" s="108"/>
      <c r="M44" s="108"/>
      <c r="N44" s="108"/>
      <c r="O44" s="109"/>
      <c r="P44" s="109"/>
      <c r="Q44" s="109"/>
      <c r="R44" s="110"/>
      <c r="S44" s="110"/>
      <c r="T44" s="110"/>
      <c r="X44" s="218"/>
      <c r="Y44" s="218"/>
      <c r="Z44" s="218"/>
      <c r="AA44" s="218"/>
    </row>
    <row r="45" spans="1:38" s="87" customFormat="1" x14ac:dyDescent="0.2">
      <c r="A45" s="102"/>
      <c r="B45" s="102"/>
      <c r="C45" s="411" t="s">
        <v>67</v>
      </c>
      <c r="D45" s="411"/>
      <c r="E45" s="111"/>
      <c r="F45" s="412" t="s">
        <v>67</v>
      </c>
      <c r="G45" s="412"/>
      <c r="H45" s="112"/>
      <c r="I45" s="408" t="s">
        <v>67</v>
      </c>
      <c r="J45" s="408"/>
      <c r="K45" s="113"/>
      <c r="L45" s="409" t="s">
        <v>67</v>
      </c>
      <c r="M45" s="409"/>
      <c r="N45" s="114"/>
      <c r="O45" s="410" t="s">
        <v>67</v>
      </c>
      <c r="P45" s="410"/>
      <c r="Q45" s="115"/>
      <c r="R45" s="395" t="s">
        <v>67</v>
      </c>
      <c r="S45" s="395"/>
      <c r="T45" s="116"/>
      <c r="U45" s="396" t="s">
        <v>67</v>
      </c>
      <c r="V45" s="396"/>
      <c r="W45" s="111"/>
      <c r="X45" s="407" t="s">
        <v>67</v>
      </c>
      <c r="Y45" s="407"/>
      <c r="Z45" s="219"/>
      <c r="AA45" s="231" t="s">
        <v>105</v>
      </c>
      <c r="AB45" s="232"/>
      <c r="AC45" s="334">
        <f>AB38/1000</f>
        <v>0.21234423960766119</v>
      </c>
      <c r="AL45" s="87" t="s">
        <v>118</v>
      </c>
    </row>
    <row r="46" spans="1:38" x14ac:dyDescent="0.2">
      <c r="X46" s="216"/>
      <c r="Y46" s="216"/>
      <c r="Z46" s="216"/>
      <c r="AA46" s="216"/>
    </row>
  </sheetData>
  <mergeCells count="31"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  <mergeCell ref="C45:D45"/>
    <mergeCell ref="F43:G43"/>
    <mergeCell ref="F45:G45"/>
    <mergeCell ref="C4:E4"/>
    <mergeCell ref="F4:H4"/>
    <mergeCell ref="I45:J45"/>
    <mergeCell ref="L43:M43"/>
    <mergeCell ref="L45:M45"/>
    <mergeCell ref="O43:P43"/>
    <mergeCell ref="O45:P45"/>
    <mergeCell ref="R45:S45"/>
    <mergeCell ref="U43:V43"/>
    <mergeCell ref="U45:V45"/>
    <mergeCell ref="AB4:AC4"/>
    <mergeCell ref="U4:W4"/>
    <mergeCell ref="R4:T4"/>
    <mergeCell ref="X4:Z4"/>
    <mergeCell ref="X43:Y43"/>
    <mergeCell ref="X45:Y45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4" workbookViewId="0">
      <selection activeCell="A19" sqref="A19:XFD19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39" t="s">
        <v>121</v>
      </c>
      <c r="B4" s="440"/>
      <c r="C4" s="441"/>
    </row>
    <row r="5" spans="1:3" ht="27.6" customHeight="1" thickBot="1" x14ac:dyDescent="0.3">
      <c r="A5" s="436" t="s">
        <v>119</v>
      </c>
      <c r="B5" s="437"/>
      <c r="C5" s="438"/>
    </row>
    <row r="6" spans="1:3" x14ac:dyDescent="0.25">
      <c r="A6" s="340" t="s">
        <v>120</v>
      </c>
      <c r="B6" s="340"/>
      <c r="C6" s="340"/>
    </row>
    <row r="7" spans="1:3" x14ac:dyDescent="0.25">
      <c r="A7" s="341">
        <v>1</v>
      </c>
      <c r="B7" s="329">
        <f>'[2]1'!$J$37</f>
        <v>1760900</v>
      </c>
      <c r="C7" s="329">
        <f>IF(ISBLANK(Pumpage!B7),"",(B7-B6))</f>
        <v>1760900</v>
      </c>
    </row>
    <row r="8" spans="1:3" x14ac:dyDescent="0.25">
      <c r="A8" s="341">
        <v>2</v>
      </c>
      <c r="B8" s="329">
        <f>'[2]2'!$J$37</f>
        <v>1801820</v>
      </c>
      <c r="C8" s="329">
        <f t="shared" ref="C8:C36" si="0">B8-B7</f>
        <v>40920</v>
      </c>
    </row>
    <row r="9" spans="1:3" x14ac:dyDescent="0.25">
      <c r="A9" s="341">
        <v>3</v>
      </c>
      <c r="B9" s="329">
        <f>'[2]3'!$J$37</f>
        <v>1842660</v>
      </c>
      <c r="C9" s="329">
        <f t="shared" si="0"/>
        <v>40840</v>
      </c>
    </row>
    <row r="10" spans="1:3" x14ac:dyDescent="0.25">
      <c r="A10" s="341">
        <v>4</v>
      </c>
      <c r="B10" s="329">
        <f>'[2]4'!$J$37</f>
        <v>1882580</v>
      </c>
      <c r="C10" s="329">
        <f t="shared" si="0"/>
        <v>39920</v>
      </c>
    </row>
    <row r="11" spans="1:3" x14ac:dyDescent="0.25">
      <c r="A11" s="341">
        <v>5</v>
      </c>
      <c r="B11" s="329">
        <f>'[2]5'!$J$37</f>
        <v>1922870</v>
      </c>
      <c r="C11" s="329">
        <f t="shared" si="0"/>
        <v>40290</v>
      </c>
    </row>
    <row r="12" spans="1:3" x14ac:dyDescent="0.25">
      <c r="A12" s="341">
        <v>6</v>
      </c>
      <c r="B12" s="329">
        <f>'[2]6'!$J$37</f>
        <v>1963710</v>
      </c>
      <c r="C12" s="329">
        <f t="shared" si="0"/>
        <v>40840</v>
      </c>
    </row>
    <row r="13" spans="1:3" x14ac:dyDescent="0.25">
      <c r="A13" s="341">
        <v>7</v>
      </c>
      <c r="B13" s="329">
        <f>'[2]7'!$J$37</f>
        <v>2004250</v>
      </c>
      <c r="C13" s="329">
        <f t="shared" si="0"/>
        <v>40540</v>
      </c>
    </row>
    <row r="14" spans="1:3" x14ac:dyDescent="0.25">
      <c r="A14" s="341">
        <v>8</v>
      </c>
      <c r="B14" s="329">
        <f>'[2]8'!$J$37</f>
        <v>2045380</v>
      </c>
      <c r="C14" s="329">
        <f t="shared" si="0"/>
        <v>41130</v>
      </c>
    </row>
    <row r="15" spans="1:3" x14ac:dyDescent="0.25">
      <c r="A15" s="341">
        <v>9</v>
      </c>
      <c r="B15" s="329">
        <f>'[2]9'!$J$37</f>
        <v>2085860</v>
      </c>
      <c r="C15" s="329">
        <f t="shared" si="0"/>
        <v>40480</v>
      </c>
    </row>
    <row r="16" spans="1:3" x14ac:dyDescent="0.25">
      <c r="A16" s="341">
        <v>10</v>
      </c>
      <c r="B16" s="329">
        <f>'[2]10'!$J$37</f>
        <v>2126710</v>
      </c>
      <c r="C16" s="329">
        <f t="shared" si="0"/>
        <v>40850</v>
      </c>
    </row>
    <row r="17" spans="1:3" x14ac:dyDescent="0.25">
      <c r="A17" s="341">
        <v>11</v>
      </c>
      <c r="B17" s="329">
        <f>'[2]11'!$J$37</f>
        <v>2167160</v>
      </c>
      <c r="C17" s="329">
        <f t="shared" si="0"/>
        <v>40450</v>
      </c>
    </row>
    <row r="18" spans="1:3" x14ac:dyDescent="0.25">
      <c r="A18" s="341">
        <v>12</v>
      </c>
      <c r="B18" s="329">
        <v>2207740</v>
      </c>
      <c r="C18" s="329">
        <f t="shared" si="0"/>
        <v>40580</v>
      </c>
    </row>
    <row r="19" spans="1:3" x14ac:dyDescent="0.25">
      <c r="A19" s="341">
        <v>13</v>
      </c>
      <c r="B19" s="329">
        <f>'[2]13'!$J$37</f>
        <v>2248340</v>
      </c>
      <c r="C19" s="329">
        <f t="shared" si="0"/>
        <v>40600</v>
      </c>
    </row>
    <row r="20" spans="1:3" x14ac:dyDescent="0.25">
      <c r="A20" s="341">
        <v>14</v>
      </c>
      <c r="B20" s="329">
        <f>'[2]14'!$J$37</f>
        <v>2289680</v>
      </c>
      <c r="C20" s="329">
        <f t="shared" si="0"/>
        <v>41340</v>
      </c>
    </row>
    <row r="21" spans="1:3" x14ac:dyDescent="0.25">
      <c r="A21" s="341">
        <v>15</v>
      </c>
      <c r="B21" s="329">
        <f>'[2]15'!$J$37</f>
        <v>2330960</v>
      </c>
      <c r="C21" s="329">
        <f t="shared" si="0"/>
        <v>41280</v>
      </c>
    </row>
    <row r="22" spans="1:3" x14ac:dyDescent="0.25">
      <c r="A22" s="341">
        <v>16</v>
      </c>
      <c r="B22" s="329">
        <f>'[2]16'!$J$37</f>
        <v>2372050</v>
      </c>
      <c r="C22" s="329">
        <f t="shared" si="0"/>
        <v>41090</v>
      </c>
    </row>
    <row r="23" spans="1:3" x14ac:dyDescent="0.25">
      <c r="A23" s="341">
        <v>17</v>
      </c>
      <c r="B23" s="329">
        <f>'[2]17'!$J$37</f>
        <v>2412570</v>
      </c>
      <c r="C23" s="329">
        <f t="shared" si="0"/>
        <v>40520</v>
      </c>
    </row>
    <row r="24" spans="1:3" x14ac:dyDescent="0.25">
      <c r="A24" s="341">
        <v>18</v>
      </c>
      <c r="B24" s="329">
        <f>'[2]18'!$J$37</f>
        <v>2454210</v>
      </c>
      <c r="C24" s="329">
        <f t="shared" si="0"/>
        <v>41640</v>
      </c>
    </row>
    <row r="25" spans="1:3" x14ac:dyDescent="0.25">
      <c r="A25" s="341">
        <v>19</v>
      </c>
      <c r="B25" s="329">
        <f>'[2]19'!$J$37</f>
        <v>2494960</v>
      </c>
      <c r="C25" s="329">
        <f t="shared" si="0"/>
        <v>40750</v>
      </c>
    </row>
    <row r="26" spans="1:3" x14ac:dyDescent="0.25">
      <c r="A26" s="341">
        <v>20</v>
      </c>
      <c r="B26" s="329">
        <f>'[2]20'!$J$37</f>
        <v>2536410</v>
      </c>
      <c r="C26" s="329">
        <f t="shared" si="0"/>
        <v>41450</v>
      </c>
    </row>
    <row r="27" spans="1:3" x14ac:dyDescent="0.25">
      <c r="A27" s="341">
        <v>21</v>
      </c>
      <c r="B27" s="329">
        <f>'[2]21'!$J$37</f>
        <v>2577630</v>
      </c>
      <c r="C27" s="329">
        <f t="shared" si="0"/>
        <v>41220</v>
      </c>
    </row>
    <row r="28" spans="1:3" x14ac:dyDescent="0.25">
      <c r="A28" s="341">
        <v>22</v>
      </c>
      <c r="B28" s="329">
        <f>'[2]22'!$J$37</f>
        <v>2618650</v>
      </c>
      <c r="C28" s="329">
        <f t="shared" si="0"/>
        <v>41020</v>
      </c>
    </row>
    <row r="29" spans="1:3" x14ac:dyDescent="0.25">
      <c r="A29" s="341">
        <v>23</v>
      </c>
      <c r="B29" s="329">
        <f>'[2]23'!$J$37</f>
        <v>2659960</v>
      </c>
      <c r="C29" s="329">
        <f t="shared" si="0"/>
        <v>41310</v>
      </c>
    </row>
    <row r="30" spans="1:3" x14ac:dyDescent="0.25">
      <c r="A30" s="341">
        <v>24</v>
      </c>
      <c r="B30" s="329">
        <f>'[2]24'!$J$37</f>
        <v>2698860</v>
      </c>
      <c r="C30" s="329">
        <f t="shared" si="0"/>
        <v>38900</v>
      </c>
    </row>
    <row r="31" spans="1:3" x14ac:dyDescent="0.25">
      <c r="A31" s="341">
        <v>25</v>
      </c>
      <c r="B31" s="329">
        <f>'[2]25'!$J$37</f>
        <v>2740650</v>
      </c>
      <c r="C31" s="329">
        <f t="shared" si="0"/>
        <v>41790</v>
      </c>
    </row>
    <row r="32" spans="1:3" x14ac:dyDescent="0.25">
      <c r="A32" s="341">
        <v>26</v>
      </c>
      <c r="B32" s="329">
        <f>'[2]26'!$J$37</f>
        <v>2782260</v>
      </c>
      <c r="C32" s="329">
        <f t="shared" si="0"/>
        <v>41610</v>
      </c>
    </row>
    <row r="33" spans="1:3" x14ac:dyDescent="0.25">
      <c r="A33" s="341">
        <v>27</v>
      </c>
      <c r="B33" s="329">
        <f>'[2]27'!$J$37</f>
        <v>2823170</v>
      </c>
      <c r="C33" s="329">
        <f t="shared" si="0"/>
        <v>40910</v>
      </c>
    </row>
    <row r="34" spans="1:3" x14ac:dyDescent="0.25">
      <c r="A34" s="341">
        <v>28</v>
      </c>
      <c r="B34" s="329">
        <f>'[2]28'!$J$37</f>
        <v>2863810</v>
      </c>
      <c r="C34" s="329">
        <f t="shared" si="0"/>
        <v>40640</v>
      </c>
    </row>
    <row r="35" spans="1:3" x14ac:dyDescent="0.25">
      <c r="A35" s="341">
        <v>29</v>
      </c>
      <c r="B35" s="329">
        <f>'[2]29'!$J$37</f>
        <v>2904690</v>
      </c>
      <c r="C35" s="329">
        <f t="shared" si="0"/>
        <v>40880</v>
      </c>
    </row>
    <row r="36" spans="1:3" x14ac:dyDescent="0.25">
      <c r="A36" s="341">
        <v>30</v>
      </c>
      <c r="B36" s="329">
        <f>'[2]30'!$J$37</f>
        <v>2946040</v>
      </c>
      <c r="C36" s="329">
        <f t="shared" si="0"/>
        <v>41350</v>
      </c>
    </row>
    <row r="37" spans="1:3" x14ac:dyDescent="0.25">
      <c r="A37" s="341">
        <v>31</v>
      </c>
      <c r="B37" s="329">
        <f>'[2]31'!$J$37</f>
        <v>0</v>
      </c>
      <c r="C37" s="329">
        <f t="shared" ref="C37" si="1">B37-B36</f>
        <v>-2946040</v>
      </c>
    </row>
    <row r="38" spans="1:3" x14ac:dyDescent="0.25">
      <c r="A38" s="329" t="s">
        <v>48</v>
      </c>
      <c r="B38" s="329"/>
      <c r="C38" s="329">
        <f>SUM(C7:C37)</f>
        <v>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0"/>
      <c r="C59" s="330"/>
    </row>
    <row r="60" spans="2:3" x14ac:dyDescent="0.25">
      <c r="B60" s="331"/>
      <c r="C60" s="332"/>
    </row>
    <row r="61" spans="2:3" x14ac:dyDescent="0.25">
      <c r="B61" s="331"/>
      <c r="C61" s="332"/>
    </row>
    <row r="62" spans="2:3" x14ac:dyDescent="0.25">
      <c r="B62" s="331"/>
      <c r="C62" s="332"/>
    </row>
    <row r="63" spans="2:3" x14ac:dyDescent="0.25">
      <c r="B63" s="331"/>
      <c r="C63" s="332"/>
    </row>
    <row r="64" spans="2:3" x14ac:dyDescent="0.25">
      <c r="B64" s="331"/>
      <c r="C64" s="332"/>
    </row>
    <row r="65" spans="2:3" x14ac:dyDescent="0.25">
      <c r="B65" s="331"/>
      <c r="C65" s="332"/>
    </row>
    <row r="90" spans="2:3" x14ac:dyDescent="0.25">
      <c r="B90" s="330"/>
      <c r="C90" s="330"/>
    </row>
    <row r="91" spans="2:3" x14ac:dyDescent="0.25">
      <c r="B91" s="331"/>
      <c r="C91" s="332"/>
    </row>
    <row r="92" spans="2:3" x14ac:dyDescent="0.25">
      <c r="B92" s="331"/>
      <c r="C92" s="332"/>
    </row>
    <row r="93" spans="2:3" x14ac:dyDescent="0.25">
      <c r="B93" s="331"/>
      <c r="C93" s="332"/>
    </row>
    <row r="94" spans="2:3" x14ac:dyDescent="0.25">
      <c r="B94" s="331"/>
      <c r="C94" s="332"/>
    </row>
    <row r="95" spans="2:3" x14ac:dyDescent="0.25">
      <c r="B95" s="331"/>
      <c r="C95" s="332"/>
    </row>
    <row r="96" spans="2:3" x14ac:dyDescent="0.25">
      <c r="B96" s="331"/>
      <c r="C96" s="332"/>
    </row>
    <row r="106" spans="2:3" x14ac:dyDescent="0.25">
      <c r="B106" s="330" t="s">
        <v>111</v>
      </c>
      <c r="C106" s="330" t="s">
        <v>112</v>
      </c>
    </row>
    <row r="107" spans="2:3" x14ac:dyDescent="0.25">
      <c r="B107" s="331" t="s">
        <v>94</v>
      </c>
      <c r="C107" s="332">
        <f>'[4]Monthly Chemical Report'!$E$37</f>
        <v>2021.7446699999998</v>
      </c>
    </row>
    <row r="108" spans="2:3" x14ac:dyDescent="0.25">
      <c r="B108" s="331" t="s">
        <v>113</v>
      </c>
      <c r="C108" s="332">
        <f>'Monthly Chemical Report'!$H$37</f>
        <v>14037.147180000004</v>
      </c>
    </row>
    <row r="109" spans="2:3" x14ac:dyDescent="0.25">
      <c r="B109" s="331" t="s">
        <v>95</v>
      </c>
      <c r="C109" s="332">
        <f>'Monthly Chemical Report'!$K$37</f>
        <v>4731.0200000000004</v>
      </c>
    </row>
    <row r="110" spans="2:3" x14ac:dyDescent="0.25">
      <c r="B110" s="331" t="s">
        <v>114</v>
      </c>
      <c r="C110" s="332" t="e">
        <f>'Monthly Chemical Report'!$N$37</f>
        <v>#VALUE!</v>
      </c>
    </row>
    <row r="111" spans="2:3" x14ac:dyDescent="0.25">
      <c r="B111" s="331" t="s">
        <v>115</v>
      </c>
      <c r="C111" s="332">
        <f>'Monthly Chemical Report'!Z37</f>
        <v>4888.5630000000001</v>
      </c>
    </row>
    <row r="112" spans="2:3" x14ac:dyDescent="0.25">
      <c r="B112" s="331" t="s">
        <v>64</v>
      </c>
      <c r="C112" s="332">
        <f>'Monthly Chemical Report'!AD37</f>
        <v>0</v>
      </c>
    </row>
    <row r="113" spans="2:3" x14ac:dyDescent="0.25">
      <c r="B113" s="333" t="s">
        <v>116</v>
      </c>
      <c r="C113" s="332">
        <f>'Monthly Chemical Report'!AC37</f>
        <v>45462.901699999951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Corey Lee</cp:lastModifiedBy>
  <cp:lastPrinted>2018-07-16T10:01:03Z</cp:lastPrinted>
  <dcterms:created xsi:type="dcterms:W3CDTF">2013-07-05T18:30:31Z</dcterms:created>
  <dcterms:modified xsi:type="dcterms:W3CDTF">2021-02-25T15:22:23Z</dcterms:modified>
</cp:coreProperties>
</file>