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"/>
    </mc:Choice>
  </mc:AlternateContent>
  <bookViews>
    <workbookView xWindow="1650" yWindow="795" windowWidth="16665" windowHeight="8280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'Water Quality'!$A$1:$O$42</definedName>
  </definedNames>
  <calcPr calcId="162913"/>
</workbook>
</file>

<file path=xl/calcChain.xml><?xml version="1.0" encoding="utf-8"?>
<calcChain xmlns="http://schemas.openxmlformats.org/spreadsheetml/2006/main">
  <c r="B30" i="8" l="1"/>
  <c r="B29" i="8"/>
  <c r="B37" i="8" l="1"/>
  <c r="B36" i="8"/>
  <c r="B35" i="8"/>
  <c r="B34" i="8"/>
  <c r="B33" i="8"/>
  <c r="B32" i="8"/>
  <c r="B31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L35" i="6"/>
  <c r="J35" i="6"/>
  <c r="I35" i="6"/>
  <c r="H35" i="6"/>
  <c r="L34" i="6"/>
  <c r="J34" i="6"/>
  <c r="I34" i="6"/>
  <c r="H34" i="6"/>
  <c r="L33" i="6"/>
  <c r="J33" i="6"/>
  <c r="I33" i="6"/>
  <c r="H33" i="6"/>
  <c r="L32" i="6"/>
  <c r="J32" i="6"/>
  <c r="I32" i="6"/>
  <c r="H32" i="6"/>
  <c r="L31" i="6"/>
  <c r="J31" i="6"/>
  <c r="I31" i="6"/>
  <c r="H31" i="6"/>
  <c r="L30" i="6"/>
  <c r="K30" i="6"/>
  <c r="J30" i="6"/>
  <c r="I30" i="6"/>
  <c r="H30" i="6"/>
  <c r="L29" i="6"/>
  <c r="J29" i="6"/>
  <c r="I29" i="6"/>
  <c r="H29" i="6"/>
  <c r="L28" i="6"/>
  <c r="K28" i="6"/>
  <c r="J28" i="6"/>
  <c r="I28" i="6"/>
  <c r="H28" i="6"/>
  <c r="L27" i="6"/>
  <c r="K27" i="6"/>
  <c r="J27" i="6"/>
  <c r="I27" i="6"/>
  <c r="H27" i="6"/>
  <c r="L26" i="6"/>
  <c r="K26" i="6"/>
  <c r="J26" i="6"/>
  <c r="I26" i="6"/>
  <c r="H26" i="6"/>
  <c r="L25" i="6"/>
  <c r="J25" i="6"/>
  <c r="I25" i="6"/>
  <c r="H25" i="6"/>
  <c r="L24" i="6"/>
  <c r="J24" i="6"/>
  <c r="I24" i="6"/>
  <c r="H24" i="6"/>
  <c r="L23" i="6"/>
  <c r="J23" i="6"/>
  <c r="I23" i="6"/>
  <c r="H23" i="6"/>
  <c r="L22" i="6"/>
  <c r="K22" i="6"/>
  <c r="J22" i="6"/>
  <c r="I22" i="6"/>
  <c r="H22" i="6"/>
  <c r="L21" i="6"/>
  <c r="J21" i="6"/>
  <c r="I21" i="6"/>
  <c r="H21" i="6"/>
  <c r="L20" i="6"/>
  <c r="J20" i="6"/>
  <c r="I20" i="6"/>
  <c r="H20" i="6"/>
  <c r="L19" i="6"/>
  <c r="J19" i="6"/>
  <c r="I19" i="6"/>
  <c r="H19" i="6"/>
  <c r="L18" i="6"/>
  <c r="J18" i="6"/>
  <c r="I18" i="6"/>
  <c r="H18" i="6"/>
  <c r="L17" i="6"/>
  <c r="J17" i="6"/>
  <c r="I17" i="6"/>
  <c r="H17" i="6"/>
  <c r="L16" i="6"/>
  <c r="J16" i="6"/>
  <c r="I16" i="6"/>
  <c r="H16" i="6"/>
  <c r="L15" i="6"/>
  <c r="K15" i="6"/>
  <c r="J15" i="6"/>
  <c r="I15" i="6"/>
  <c r="H15" i="6"/>
  <c r="L14" i="6"/>
  <c r="J14" i="6"/>
  <c r="I14" i="6"/>
  <c r="H14" i="6"/>
  <c r="L13" i="6"/>
  <c r="J13" i="6"/>
  <c r="I13" i="6"/>
  <c r="H13" i="6"/>
  <c r="L12" i="6"/>
  <c r="J12" i="6"/>
  <c r="I12" i="6"/>
  <c r="H12" i="6"/>
  <c r="L11" i="6"/>
  <c r="J11" i="6"/>
  <c r="I11" i="6"/>
  <c r="H11" i="6"/>
  <c r="L10" i="6"/>
  <c r="J10" i="6"/>
  <c r="I10" i="6"/>
  <c r="H10" i="6"/>
  <c r="L9" i="6"/>
  <c r="K9" i="6"/>
  <c r="J9" i="6"/>
  <c r="I9" i="6"/>
  <c r="H9" i="6"/>
  <c r="L8" i="6"/>
  <c r="K8" i="6"/>
  <c r="J8" i="6"/>
  <c r="I8" i="6"/>
  <c r="H8" i="6"/>
  <c r="L7" i="6"/>
  <c r="J7" i="6"/>
  <c r="I7" i="6"/>
  <c r="H7" i="6"/>
  <c r="L6" i="6"/>
  <c r="J6" i="6"/>
  <c r="I6" i="6"/>
  <c r="H6" i="6"/>
  <c r="L5" i="6"/>
  <c r="K5" i="6"/>
  <c r="J5" i="6"/>
  <c r="I5" i="6"/>
  <c r="H5" i="6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Q36" i="4"/>
  <c r="L36" i="4"/>
  <c r="J36" i="4"/>
  <c r="H36" i="4"/>
  <c r="F36" i="4"/>
  <c r="D36" i="4"/>
  <c r="B36" i="4"/>
  <c r="Q35" i="4"/>
  <c r="L35" i="4"/>
  <c r="J35" i="4"/>
  <c r="H35" i="4"/>
  <c r="F35" i="4"/>
  <c r="D35" i="4"/>
  <c r="B35" i="4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5" i="4"/>
  <c r="L25" i="4"/>
  <c r="J25" i="4"/>
  <c r="H25" i="4"/>
  <c r="F25" i="4"/>
  <c r="D25" i="4"/>
  <c r="B25" i="4"/>
  <c r="Q24" i="4"/>
  <c r="L24" i="4"/>
  <c r="J24" i="4"/>
  <c r="H24" i="4"/>
  <c r="F24" i="4"/>
  <c r="D24" i="4"/>
  <c r="B24" i="4"/>
  <c r="Q23" i="4"/>
  <c r="L23" i="4"/>
  <c r="J23" i="4"/>
  <c r="H23" i="4"/>
  <c r="F23" i="4"/>
  <c r="D23" i="4"/>
  <c r="B23" i="4"/>
  <c r="Q22" i="4"/>
  <c r="L22" i="4"/>
  <c r="J22" i="4"/>
  <c r="H22" i="4"/>
  <c r="F22" i="4"/>
  <c r="D22" i="4"/>
  <c r="B22" i="4"/>
  <c r="Q21" i="4"/>
  <c r="L21" i="4"/>
  <c r="J21" i="4"/>
  <c r="H21" i="4"/>
  <c r="F21" i="4"/>
  <c r="D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D17" i="4"/>
  <c r="B17" i="4"/>
  <c r="L16" i="4"/>
  <c r="J16" i="4"/>
  <c r="H16" i="4"/>
  <c r="F16" i="4"/>
  <c r="D16" i="4"/>
  <c r="B16" i="4"/>
  <c r="Q15" i="4"/>
  <c r="L15" i="4"/>
  <c r="J15" i="4"/>
  <c r="H15" i="4"/>
  <c r="F15" i="4"/>
  <c r="D15" i="4"/>
  <c r="B15" i="4"/>
  <c r="Q14" i="4"/>
  <c r="L14" i="4"/>
  <c r="J14" i="4"/>
  <c r="H14" i="4"/>
  <c r="F14" i="4"/>
  <c r="D14" i="4"/>
  <c r="B14" i="4"/>
  <c r="Q13" i="4"/>
  <c r="L13" i="4"/>
  <c r="J13" i="4"/>
  <c r="H13" i="4"/>
  <c r="F13" i="4"/>
  <c r="D13" i="4"/>
  <c r="B13" i="4"/>
  <c r="Q12" i="4"/>
  <c r="L12" i="4"/>
  <c r="J12" i="4"/>
  <c r="H12" i="4"/>
  <c r="F12" i="4"/>
  <c r="D12" i="4"/>
  <c r="B12" i="4"/>
  <c r="Q11" i="4"/>
  <c r="L11" i="4"/>
  <c r="J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107" i="11" l="1"/>
  <c r="C36" i="8" l="1"/>
  <c r="C35" i="8"/>
  <c r="C34" i="8"/>
  <c r="C33" i="8"/>
  <c r="C32" i="8"/>
  <c r="C31" i="8"/>
  <c r="C30" i="8"/>
  <c r="C29" i="8"/>
  <c r="C28" i="8"/>
  <c r="C27" i="8"/>
  <c r="C25" i="8"/>
  <c r="C26" i="8"/>
  <c r="C24" i="8"/>
  <c r="C23" i="8"/>
  <c r="C22" i="8"/>
  <c r="C21" i="8"/>
  <c r="C20" i="8"/>
  <c r="C19" i="8"/>
  <c r="C17" i="8"/>
  <c r="C18" i="8"/>
  <c r="C16" i="8"/>
  <c r="C15" i="8"/>
  <c r="C14" i="8"/>
  <c r="C13" i="8"/>
  <c r="C12" i="8"/>
  <c r="C11" i="8"/>
  <c r="C10" i="8"/>
  <c r="C9" i="8"/>
  <c r="C8" i="8"/>
  <c r="C7" i="8" l="1"/>
  <c r="C7" i="4" l="1"/>
  <c r="I21" i="4" l="1"/>
  <c r="C6" i="4" l="1"/>
  <c r="R32" i="4" l="1"/>
  <c r="C112" i="11"/>
  <c r="C37" i="8" l="1"/>
  <c r="C38" i="8" l="1"/>
  <c r="I20" i="4" l="1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C36" i="4" l="1"/>
  <c r="E36" i="4"/>
  <c r="G36" i="4"/>
  <c r="I36" i="4"/>
  <c r="K36" i="4"/>
  <c r="M36" i="4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D36" i="7"/>
  <c r="Y36" i="7"/>
  <c r="G36" i="7"/>
  <c r="H36" i="6"/>
  <c r="H37" i="6"/>
  <c r="I36" i="6"/>
  <c r="C40" i="5" l="1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6" i="7" l="1"/>
  <c r="N16" i="7" l="1"/>
  <c r="AC16" i="7" s="1"/>
  <c r="M16" i="7"/>
  <c r="AB16" i="7" s="1"/>
  <c r="L27" i="7" l="1"/>
  <c r="N27" i="7" l="1"/>
  <c r="AC27" i="7" s="1"/>
  <c r="M27" i="7"/>
  <c r="AB27" i="7" s="1"/>
  <c r="L23" i="7" l="1"/>
  <c r="N23" i="7" l="1"/>
  <c r="M23" i="7"/>
  <c r="AB23" i="7" l="1"/>
  <c r="AC23" i="7"/>
  <c r="L28" i="7" l="1"/>
  <c r="M28" i="7" l="1"/>
  <c r="N28" i="7"/>
  <c r="AC28" i="7" l="1"/>
  <c r="AB28" i="7"/>
  <c r="L29" i="7" l="1"/>
  <c r="M29" i="7" l="1"/>
  <c r="N29" i="7"/>
  <c r="AC29" i="7" l="1"/>
  <c r="AB29" i="7"/>
  <c r="L31" i="7" l="1"/>
  <c r="N31" i="7" l="1"/>
  <c r="M31" i="7"/>
  <c r="AB31" i="7" l="1"/>
  <c r="AC31" i="7"/>
  <c r="L10" i="7" l="1"/>
  <c r="L9" i="7"/>
  <c r="N10" i="7" l="1"/>
  <c r="AC10" i="7" s="1"/>
  <c r="M10" i="7"/>
  <c r="AB10" i="7" s="1"/>
  <c r="N9" i="7"/>
  <c r="AC9" i="7" s="1"/>
  <c r="M9" i="7"/>
  <c r="AB9" i="7" s="1"/>
  <c r="L6" i="7"/>
  <c r="M6" i="7" l="1"/>
  <c r="N6" i="7"/>
  <c r="AC6" i="7" s="1"/>
  <c r="AB6" i="7" l="1"/>
  <c r="F40" i="5" l="1"/>
  <c r="F38" i="5"/>
  <c r="F39" i="5"/>
  <c r="G39" i="5"/>
  <c r="G38" i="5"/>
  <c r="G40" i="5"/>
  <c r="I40" i="5"/>
  <c r="I39" i="5"/>
  <c r="I38" i="5"/>
  <c r="K39" i="5"/>
  <c r="K40" i="5"/>
  <c r="K38" i="5"/>
  <c r="M39" i="5"/>
  <c r="M40" i="5"/>
  <c r="M38" i="5"/>
  <c r="H40" i="5"/>
  <c r="H39" i="5"/>
  <c r="H38" i="5"/>
  <c r="O40" i="5"/>
  <c r="O39" i="5"/>
  <c r="O38" i="5"/>
  <c r="N39" i="5"/>
  <c r="N40" i="5"/>
  <c r="N38" i="5"/>
  <c r="E38" i="5"/>
  <c r="E39" i="5"/>
  <c r="E40" i="5"/>
  <c r="D39" i="5" l="1"/>
  <c r="D40" i="5"/>
  <c r="D38" i="5"/>
  <c r="L40" i="5"/>
  <c r="L39" i="5"/>
  <c r="L38" i="5"/>
  <c r="K6" i="6" l="1"/>
  <c r="L7" i="7" l="1"/>
  <c r="M7" i="7" l="1"/>
  <c r="N7" i="7"/>
  <c r="AC7" i="7" l="1"/>
  <c r="AB7" i="7"/>
  <c r="K7" i="6" l="1"/>
  <c r="L8" i="7" l="1"/>
  <c r="N8" i="7" l="1"/>
  <c r="M8" i="7"/>
  <c r="AB8" i="7" l="1"/>
  <c r="AC8" i="7"/>
  <c r="K10" i="6" l="1"/>
  <c r="L11" i="7" l="1"/>
  <c r="N11" i="7" l="1"/>
  <c r="M11" i="7"/>
  <c r="AB11" i="7" l="1"/>
  <c r="AC11" i="7"/>
  <c r="K11" i="6" l="1"/>
  <c r="L12" i="7" l="1"/>
  <c r="M12" i="7" l="1"/>
  <c r="N12" i="7"/>
  <c r="AC12" i="7" l="1"/>
  <c r="AB12" i="7"/>
  <c r="K12" i="6" l="1"/>
  <c r="L13" i="7" l="1"/>
  <c r="N13" i="7" l="1"/>
  <c r="M13" i="7"/>
  <c r="AB13" i="7" l="1"/>
  <c r="AC13" i="7"/>
  <c r="K13" i="6" l="1"/>
  <c r="L14" i="7" l="1"/>
  <c r="N14" i="7" l="1"/>
  <c r="M14" i="7"/>
  <c r="AB14" i="7" l="1"/>
  <c r="AC14" i="7"/>
  <c r="K14" i="6" l="1"/>
  <c r="L15" i="7" l="1"/>
  <c r="K39" i="6"/>
  <c r="K37" i="6"/>
  <c r="K38" i="6"/>
  <c r="N15" i="7" l="1"/>
  <c r="M15" i="7"/>
  <c r="AB15" i="7" l="1"/>
  <c r="AC15" i="7"/>
  <c r="K16" i="6" l="1"/>
  <c r="L17" i="7" l="1"/>
  <c r="N17" i="7" l="1"/>
  <c r="M17" i="7"/>
  <c r="AB17" i="7" l="1"/>
  <c r="AC17" i="7"/>
  <c r="K17" i="6" l="1"/>
  <c r="L18" i="7" l="1"/>
  <c r="N18" i="7" l="1"/>
  <c r="M18" i="7"/>
  <c r="AC18" i="7" l="1"/>
  <c r="AB18" i="7"/>
  <c r="K18" i="6" l="1"/>
  <c r="L19" i="7" l="1"/>
  <c r="N19" i="7" l="1"/>
  <c r="M19" i="7"/>
  <c r="AC19" i="7" l="1"/>
  <c r="AB19" i="7"/>
  <c r="K19" i="6" l="1"/>
  <c r="L20" i="7" l="1"/>
  <c r="N20" i="7" l="1"/>
  <c r="M20" i="7"/>
  <c r="AB20" i="7" l="1"/>
  <c r="AC20" i="7"/>
  <c r="K20" i="6" l="1"/>
  <c r="L21" i="7" l="1"/>
  <c r="N21" i="7" l="1"/>
  <c r="M21" i="7"/>
  <c r="AB21" i="7" l="1"/>
  <c r="AC21" i="7"/>
  <c r="K21" i="6" l="1"/>
  <c r="L22" i="7" l="1"/>
  <c r="N22" i="7" l="1"/>
  <c r="M22" i="7"/>
  <c r="AB22" i="7" l="1"/>
  <c r="AC22" i="7"/>
  <c r="K23" i="6" l="1"/>
  <c r="L24" i="7" l="1"/>
  <c r="N24" i="7" l="1"/>
  <c r="M24" i="7"/>
  <c r="AB24" i="7" l="1"/>
  <c r="AC24" i="7"/>
  <c r="K24" i="6" l="1"/>
  <c r="L25" i="7" l="1"/>
  <c r="N25" i="7" l="1"/>
  <c r="M25" i="7"/>
  <c r="AB25" i="7" l="1"/>
  <c r="AC25" i="7"/>
  <c r="K25" i="6" l="1"/>
  <c r="L26" i="7" l="1"/>
  <c r="N26" i="7" l="1"/>
  <c r="M26" i="7"/>
  <c r="AC26" i="7" l="1"/>
  <c r="AB26" i="7"/>
  <c r="K29" i="6" l="1"/>
  <c r="L30" i="7" l="1"/>
  <c r="N30" i="7" l="1"/>
  <c r="M30" i="7"/>
  <c r="AB30" i="7" l="1"/>
  <c r="AC30" i="7"/>
  <c r="K31" i="6" l="1"/>
  <c r="L32" i="7" l="1"/>
  <c r="N32" i="7" l="1"/>
  <c r="M32" i="7"/>
  <c r="AB32" i="7" l="1"/>
  <c r="AC32" i="7"/>
  <c r="J33" i="5" l="1"/>
  <c r="K32" i="6"/>
  <c r="J39" i="5" l="1"/>
  <c r="J40" i="5"/>
  <c r="J38" i="5"/>
  <c r="L33" i="7"/>
  <c r="N33" i="7" l="1"/>
  <c r="M33" i="7"/>
  <c r="AB33" i="7" l="1"/>
  <c r="AC33" i="7"/>
  <c r="K33" i="6" l="1"/>
  <c r="L34" i="7" l="1"/>
  <c r="N34" i="7" l="1"/>
  <c r="M34" i="7"/>
  <c r="AB34" i="7" l="1"/>
  <c r="AC34" i="7"/>
  <c r="K34" i="6" l="1"/>
  <c r="L35" i="7" l="1"/>
  <c r="N35" i="7" l="1"/>
  <c r="M35" i="7"/>
  <c r="AB35" i="7" l="1"/>
  <c r="AC35" i="7"/>
  <c r="P35" i="6" l="1"/>
  <c r="P33" i="6"/>
  <c r="O30" i="6"/>
  <c r="P30" i="6"/>
  <c r="K35" i="6"/>
  <c r="M34" i="6"/>
  <c r="M30" i="6"/>
  <c r="O6" i="6"/>
  <c r="P6" i="6"/>
  <c r="Q6" i="6"/>
  <c r="M6" i="6"/>
  <c r="N6" i="6"/>
  <c r="O5" i="6"/>
  <c r="N5" i="6"/>
  <c r="Q5" i="6"/>
  <c r="M5" i="6"/>
  <c r="P5" i="6"/>
  <c r="Q35" i="6"/>
  <c r="O35" i="6"/>
  <c r="M35" i="6"/>
  <c r="O34" i="6"/>
  <c r="Q34" i="6"/>
  <c r="P34" i="6"/>
  <c r="Q19" i="6"/>
  <c r="N19" i="6"/>
  <c r="M19" i="6"/>
  <c r="O19" i="6"/>
  <c r="P19" i="6"/>
  <c r="N11" i="6"/>
  <c r="P11" i="6"/>
  <c r="M11" i="6"/>
  <c r="Q11" i="6"/>
  <c r="O11" i="6"/>
  <c r="Q30" i="6"/>
  <c r="N30" i="6"/>
  <c r="M24" i="6"/>
  <c r="N24" i="6"/>
  <c r="Q24" i="6"/>
  <c r="P24" i="6"/>
  <c r="O24" i="6"/>
  <c r="N15" i="6"/>
  <c r="P15" i="6"/>
  <c r="O15" i="6"/>
  <c r="M15" i="6"/>
  <c r="Q15" i="6"/>
  <c r="Q16" i="6"/>
  <c r="O16" i="6"/>
  <c r="N16" i="6"/>
  <c r="P16" i="6"/>
  <c r="M16" i="6"/>
  <c r="N17" i="6"/>
  <c r="Q17" i="6"/>
  <c r="M17" i="6"/>
  <c r="P17" i="6"/>
  <c r="O17" i="6"/>
  <c r="M7" i="6"/>
  <c r="P7" i="6"/>
  <c r="O7" i="6"/>
  <c r="Q7" i="6"/>
  <c r="N7" i="6"/>
  <c r="Q31" i="6"/>
  <c r="O31" i="6"/>
  <c r="N31" i="6"/>
  <c r="P31" i="6"/>
  <c r="M31" i="6"/>
  <c r="N25" i="6"/>
  <c r="P25" i="6"/>
  <c r="O25" i="6"/>
  <c r="Q25" i="6"/>
  <c r="M25" i="6"/>
  <c r="Q20" i="6"/>
  <c r="O20" i="6"/>
  <c r="N20" i="6"/>
  <c r="M20" i="6"/>
  <c r="P20" i="6"/>
  <c r="M32" i="6"/>
  <c r="P32" i="6"/>
  <c r="Q32" i="6"/>
  <c r="O32" i="6"/>
  <c r="P26" i="6"/>
  <c r="Q26" i="6"/>
  <c r="N26" i="6"/>
  <c r="O26" i="6"/>
  <c r="M26" i="6"/>
  <c r="Q33" i="6"/>
  <c r="O33" i="6"/>
  <c r="M33" i="6"/>
  <c r="N33" i="6"/>
  <c r="P27" i="6"/>
  <c r="M27" i="6"/>
  <c r="Q27" i="6"/>
  <c r="O27" i="6"/>
  <c r="N27" i="6"/>
  <c r="O21" i="6"/>
  <c r="P21" i="6"/>
  <c r="M21" i="6"/>
  <c r="Q21" i="6"/>
  <c r="N21" i="6"/>
  <c r="Q12" i="6"/>
  <c r="O12" i="6"/>
  <c r="P12" i="6"/>
  <c r="N12" i="6"/>
  <c r="M12" i="6"/>
  <c r="Q8" i="6"/>
  <c r="O8" i="6"/>
  <c r="N8" i="6"/>
  <c r="M8" i="6"/>
  <c r="P8" i="6"/>
  <c r="N9" i="6"/>
  <c r="Q9" i="6"/>
  <c r="M9" i="6"/>
  <c r="O9" i="6"/>
  <c r="P9" i="6"/>
  <c r="N28" i="6"/>
  <c r="P28" i="6"/>
  <c r="M28" i="6"/>
  <c r="Q28" i="6"/>
  <c r="O28" i="6"/>
  <c r="P22" i="6"/>
  <c r="Q22" i="6"/>
  <c r="M22" i="6"/>
  <c r="O22" i="6"/>
  <c r="N22" i="6"/>
  <c r="Q18" i="6"/>
  <c r="P18" i="6"/>
  <c r="N18" i="6"/>
  <c r="O18" i="6"/>
  <c r="M18" i="6"/>
  <c r="M13" i="6"/>
  <c r="P13" i="6"/>
  <c r="O13" i="6"/>
  <c r="Q13" i="6"/>
  <c r="N13" i="6"/>
  <c r="Q29" i="6"/>
  <c r="P29" i="6"/>
  <c r="O29" i="6"/>
  <c r="M29" i="6"/>
  <c r="P23" i="6"/>
  <c r="O23" i="6"/>
  <c r="N23" i="6"/>
  <c r="Q23" i="6"/>
  <c r="M23" i="6"/>
  <c r="N14" i="6"/>
  <c r="O14" i="6"/>
  <c r="M14" i="6"/>
  <c r="P14" i="6"/>
  <c r="Q14" i="6"/>
  <c r="O10" i="6"/>
  <c r="N10" i="6"/>
  <c r="M10" i="6"/>
  <c r="Q10" i="6"/>
  <c r="P10" i="6"/>
  <c r="N29" i="6"/>
  <c r="N32" i="6"/>
  <c r="N34" i="6"/>
  <c r="N35" i="6" l="1"/>
  <c r="L36" i="7"/>
  <c r="K36" i="6"/>
  <c r="P39" i="6"/>
  <c r="P37" i="6"/>
  <c r="P38" i="6"/>
  <c r="M37" i="6"/>
  <c r="M38" i="6"/>
  <c r="M39" i="6"/>
  <c r="N39" i="6"/>
  <c r="N37" i="6"/>
  <c r="N38" i="6"/>
  <c r="Q39" i="6"/>
  <c r="Q37" i="6"/>
  <c r="Q38" i="6"/>
  <c r="O37" i="6"/>
  <c r="O39" i="6"/>
  <c r="O38" i="6"/>
  <c r="N36" i="7" l="1"/>
  <c r="M36" i="7"/>
  <c r="L38" i="7"/>
  <c r="L40" i="7"/>
  <c r="L39" i="7"/>
  <c r="AB36" i="7" l="1"/>
  <c r="M40" i="7"/>
  <c r="M39" i="7"/>
  <c r="M38" i="7"/>
  <c r="AC36" i="7"/>
  <c r="N40" i="7"/>
  <c r="N37" i="7"/>
  <c r="C110" i="11" s="1"/>
  <c r="N39" i="7"/>
  <c r="N38" i="7"/>
  <c r="AC40" i="7" l="1"/>
  <c r="AC39" i="7"/>
  <c r="AC38" i="7"/>
  <c r="AC37" i="7"/>
  <c r="AB37" i="7"/>
  <c r="AB39" i="7"/>
  <c r="AB40" i="7"/>
  <c r="AB38" i="7" l="1"/>
  <c r="AC45" i="7" s="1"/>
  <c r="C113" i="11"/>
</calcChain>
</file>

<file path=xl/sharedStrings.xml><?xml version="1.0" encoding="utf-8"?>
<sst xmlns="http://schemas.openxmlformats.org/spreadsheetml/2006/main" count="178" uniqueCount="125">
  <si>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</si>
  <si>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</si>
  <si>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</si>
  <si>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</si>
  <si>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</si>
  <si>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</si>
  <si>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</si>
  <si>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</si>
  <si>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</si>
  <si>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</si>
  <si>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</si>
  <si>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</si>
  <si>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</si>
  <si>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</si>
  <si>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</si>
  <si>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</si>
  <si>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</si>
  <si>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</si>
  <si>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</si>
  <si>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</si>
  <si>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</si>
  <si>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</si>
  <si>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</si>
  <si>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</si>
  <si>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</si>
  <si>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</si>
  <si>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</si>
  <si>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</si>
  <si>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</si>
  <si>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</si>
  <si>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</si>
  <si>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</si>
  <si>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</si>
  <si>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</si>
  <si>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</si>
  <si>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</si>
  <si>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</si>
  <si>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</si>
  <si>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</si>
  <si>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</si>
  <si>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</si>
  <si>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</si>
  <si>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</si>
  <si>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</si>
  <si>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</si>
  <si>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</si>
  <si>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</si>
  <si>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</si>
  <si>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</si>
  <si>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</si>
  <si>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</si>
  <si>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</si>
  <si>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</si>
  <si>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</si>
  <si>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</si>
  <si>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</si>
  <si>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</si>
  <si>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</si>
  <si>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</si>
  <si>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</si>
  <si>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</si>
  <si>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</si>
  <si>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</si>
  <si>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</si>
  <si>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</si>
  <si>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</si>
  <si>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</si>
  <si>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</si>
  <si>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</si>
  <si>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</si>
  <si>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</si>
  <si>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</si>
  <si>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</si>
  <si>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</si>
  <si>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</si>
  <si>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</si>
  <si>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</si>
  <si>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</si>
  <si>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</si>
  <si>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</si>
  <si>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</si>
  <si>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</si>
  <si>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</si>
  <si>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</si>
  <si>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</si>
  <si>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</si>
  <si>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</si>
  <si>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</si>
  <si>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</si>
  <si>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</si>
  <si>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</si>
  <si>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</si>
  <si>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</si>
  <si>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</si>
  <si>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</si>
  <si>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</si>
  <si>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</si>
  <si>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</si>
  <si>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</si>
  <si>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</si>
  <si>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</si>
  <si>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</si>
  <si>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</si>
  <si>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</si>
  <si>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</si>
  <si>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</si>
  <si>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</si>
  <si>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</si>
  <si>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</si>
  <si>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</si>
  <si>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</si>
  <si>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</si>
  <si>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</si>
  <si>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</si>
  <si>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</si>
  <si>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</si>
  <si>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</si>
  <si>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</si>
  <si>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</si>
  <si>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LAS Carrier Water Meter</t>
  </si>
  <si>
    <t>Prev.</t>
  </si>
  <si>
    <t>Month:</t>
  </si>
  <si>
    <t>Month, Year: July  2020</t>
  </si>
  <si>
    <t>July/1/2020</t>
  </si>
  <si>
    <t>Month, Year: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</si>
</sst>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7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3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7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left"/>
    </xf>
    <xf numFmtId="0" fontId="35" fillId="0" borderId="49" xfId="0" applyFont="1" applyBorder="1" applyAlignment="1">
      <alignment horizontal="left"/>
    </xf>
    <xf numFmtId="0" fontId="35" fillId="0" borderId="41" xfId="0" applyFont="1" applyBorder="1" applyAlignment="1">
      <alignment horizontal="left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5620.2</c:v>
                </c:pt>
                <c:pt idx="1">
                  <c:v>7997.48</c:v>
                </c:pt>
                <c:pt idx="2">
                  <c:v>5155.08</c:v>
                </c:pt>
                <c:pt idx="3">
                  <c:v>4379.88</c:v>
                </c:pt>
                <c:pt idx="4">
                  <c:v>4909.6000000000004</c:v>
                </c:pt>
                <c:pt idx="5">
                  <c:v>5245.5199999999995</c:v>
                </c:pt>
                <c:pt idx="6">
                  <c:v>3927.68</c:v>
                </c:pt>
                <c:pt idx="7">
                  <c:v>4509.08</c:v>
                </c:pt>
                <c:pt idx="8">
                  <c:v>5155.08</c:v>
                </c:pt>
                <c:pt idx="9">
                  <c:v>4625.3599999999997</c:v>
                </c:pt>
                <c:pt idx="10">
                  <c:v>4522</c:v>
                </c:pt>
                <c:pt idx="11">
                  <c:v>4845</c:v>
                </c:pt>
                <c:pt idx="12">
                  <c:v>5193.84</c:v>
                </c:pt>
                <c:pt idx="13">
                  <c:v>5568.5199999999995</c:v>
                </c:pt>
                <c:pt idx="14">
                  <c:v>5180.92</c:v>
                </c:pt>
                <c:pt idx="15">
                  <c:v>5839.84</c:v>
                </c:pt>
                <c:pt idx="16">
                  <c:v>4909.6000000000004</c:v>
                </c:pt>
                <c:pt idx="17">
                  <c:v>5723.56</c:v>
                </c:pt>
                <c:pt idx="18">
                  <c:v>5335.96</c:v>
                </c:pt>
                <c:pt idx="19">
                  <c:v>4806.24</c:v>
                </c:pt>
                <c:pt idx="20">
                  <c:v>5555.6</c:v>
                </c:pt>
                <c:pt idx="21">
                  <c:v>5555.6</c:v>
                </c:pt>
                <c:pt idx="22">
                  <c:v>5529.76</c:v>
                </c:pt>
                <c:pt idx="23">
                  <c:v>5555.6</c:v>
                </c:pt>
                <c:pt idx="24">
                  <c:v>5607.28</c:v>
                </c:pt>
                <c:pt idx="25">
                  <c:v>5930.28</c:v>
                </c:pt>
                <c:pt idx="26">
                  <c:v>7261.04</c:v>
                </c:pt>
                <c:pt idx="27">
                  <c:v>4147.32</c:v>
                </c:pt>
                <c:pt idx="28">
                  <c:v>5607.28</c:v>
                </c:pt>
                <c:pt idx="29">
                  <c:v>5491</c:v>
                </c:pt>
                <c:pt idx="30">
                  <c:v>5943.2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July/1/2020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15652.450799999997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July/1/2020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5557.8700000000008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July/1/2020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13980.960000000001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July/1/2020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6419.642499999999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July/1/2020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7723.9800000000432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500</c:v>
                </c:pt>
                <c:pt idx="1">
                  <c:v>520</c:v>
                </c:pt>
                <c:pt idx="2">
                  <c:v>580</c:v>
                </c:pt>
                <c:pt idx="3">
                  <c:v>480</c:v>
                </c:pt>
                <c:pt idx="4">
                  <c:v>520</c:v>
                </c:pt>
                <c:pt idx="5">
                  <c:v>540</c:v>
                </c:pt>
                <c:pt idx="6">
                  <c:v>460</c:v>
                </c:pt>
                <c:pt idx="7">
                  <c:v>460</c:v>
                </c:pt>
                <c:pt idx="8">
                  <c:v>140</c:v>
                </c:pt>
                <c:pt idx="9">
                  <c:v>260</c:v>
                </c:pt>
                <c:pt idx="10">
                  <c:v>320</c:v>
                </c:pt>
                <c:pt idx="11">
                  <c:v>640</c:v>
                </c:pt>
                <c:pt idx="12">
                  <c:v>500</c:v>
                </c:pt>
                <c:pt idx="13">
                  <c:v>560</c:v>
                </c:pt>
                <c:pt idx="14">
                  <c:v>540</c:v>
                </c:pt>
                <c:pt idx="15">
                  <c:v>640</c:v>
                </c:pt>
                <c:pt idx="16">
                  <c:v>400</c:v>
                </c:pt>
                <c:pt idx="17">
                  <c:v>560</c:v>
                </c:pt>
                <c:pt idx="18">
                  <c:v>440</c:v>
                </c:pt>
                <c:pt idx="19">
                  <c:v>380</c:v>
                </c:pt>
                <c:pt idx="20">
                  <c:v>620</c:v>
                </c:pt>
                <c:pt idx="21">
                  <c:v>510</c:v>
                </c:pt>
                <c:pt idx="22">
                  <c:v>730</c:v>
                </c:pt>
                <c:pt idx="23">
                  <c:v>300</c:v>
                </c:pt>
                <c:pt idx="24">
                  <c:v>470</c:v>
                </c:pt>
                <c:pt idx="25">
                  <c:v>370</c:v>
                </c:pt>
                <c:pt idx="26">
                  <c:v>960</c:v>
                </c:pt>
                <c:pt idx="27">
                  <c:v>480</c:v>
                </c:pt>
                <c:pt idx="28">
                  <c:v>540</c:v>
                </c:pt>
                <c:pt idx="29">
                  <c:v>480</c:v>
                </c:pt>
                <c:pt idx="30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666.90000000000009</c:v>
                </c:pt>
                <c:pt idx="1">
                  <c:v>581.40000000000009</c:v>
                </c:pt>
                <c:pt idx="2">
                  <c:v>624.15000000000009</c:v>
                </c:pt>
                <c:pt idx="3">
                  <c:v>538.65000000000009</c:v>
                </c:pt>
                <c:pt idx="4">
                  <c:v>555.75</c:v>
                </c:pt>
                <c:pt idx="5">
                  <c:v>624.15000000000009</c:v>
                </c:pt>
                <c:pt idx="6">
                  <c:v>470.25000000000006</c:v>
                </c:pt>
                <c:pt idx="7">
                  <c:v>513</c:v>
                </c:pt>
                <c:pt idx="8">
                  <c:v>581.40000000000009</c:v>
                </c:pt>
                <c:pt idx="9">
                  <c:v>555.75</c:v>
                </c:pt>
                <c:pt idx="10">
                  <c:v>581.40000000000009</c:v>
                </c:pt>
                <c:pt idx="11">
                  <c:v>555.75</c:v>
                </c:pt>
                <c:pt idx="12">
                  <c:v>855.00000000000011</c:v>
                </c:pt>
                <c:pt idx="13">
                  <c:v>837.90000000000009</c:v>
                </c:pt>
                <c:pt idx="14">
                  <c:v>538.65000000000009</c:v>
                </c:pt>
                <c:pt idx="15">
                  <c:v>709.65000000000009</c:v>
                </c:pt>
                <c:pt idx="16">
                  <c:v>538.65000000000009</c:v>
                </c:pt>
                <c:pt idx="17">
                  <c:v>812.25000000000011</c:v>
                </c:pt>
                <c:pt idx="18">
                  <c:v>555.75</c:v>
                </c:pt>
                <c:pt idx="19">
                  <c:v>513</c:v>
                </c:pt>
                <c:pt idx="20">
                  <c:v>624.15000000000009</c:v>
                </c:pt>
                <c:pt idx="21">
                  <c:v>598.5</c:v>
                </c:pt>
                <c:pt idx="22">
                  <c:v>555.75</c:v>
                </c:pt>
                <c:pt idx="23">
                  <c:v>641.25</c:v>
                </c:pt>
                <c:pt idx="24">
                  <c:v>624.15000000000009</c:v>
                </c:pt>
                <c:pt idx="25">
                  <c:v>709.65000000000009</c:v>
                </c:pt>
                <c:pt idx="26">
                  <c:v>684</c:v>
                </c:pt>
                <c:pt idx="27">
                  <c:v>513</c:v>
                </c:pt>
                <c:pt idx="28">
                  <c:v>666.90000000000009</c:v>
                </c:pt>
                <c:pt idx="29">
                  <c:v>641.25</c:v>
                </c:pt>
                <c:pt idx="30">
                  <c:v>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838.86</c:v>
                </c:pt>
                <c:pt idx="1">
                  <c:v>624.03</c:v>
                </c:pt>
                <c:pt idx="2">
                  <c:v>736.56000000000006</c:v>
                </c:pt>
                <c:pt idx="3">
                  <c:v>583.11</c:v>
                </c:pt>
                <c:pt idx="4">
                  <c:v>470.58000000000004</c:v>
                </c:pt>
                <c:pt idx="5">
                  <c:v>664.95</c:v>
                </c:pt>
                <c:pt idx="6">
                  <c:v>491.04</c:v>
                </c:pt>
                <c:pt idx="7">
                  <c:v>583.11</c:v>
                </c:pt>
                <c:pt idx="8">
                  <c:v>675.18000000000006</c:v>
                </c:pt>
                <c:pt idx="9">
                  <c:v>572.88</c:v>
                </c:pt>
                <c:pt idx="10">
                  <c:v>562.65</c:v>
                </c:pt>
                <c:pt idx="11">
                  <c:v>593.34</c:v>
                </c:pt>
                <c:pt idx="12">
                  <c:v>644.49</c:v>
                </c:pt>
                <c:pt idx="13">
                  <c:v>664.95</c:v>
                </c:pt>
                <c:pt idx="14">
                  <c:v>644.49</c:v>
                </c:pt>
                <c:pt idx="15">
                  <c:v>705.87</c:v>
                </c:pt>
                <c:pt idx="16">
                  <c:v>542.19000000000005</c:v>
                </c:pt>
                <c:pt idx="17">
                  <c:v>695.64</c:v>
                </c:pt>
                <c:pt idx="18">
                  <c:v>624.03</c:v>
                </c:pt>
                <c:pt idx="19">
                  <c:v>562.65</c:v>
                </c:pt>
                <c:pt idx="20">
                  <c:v>613.80000000000007</c:v>
                </c:pt>
                <c:pt idx="21">
                  <c:v>613.80000000000007</c:v>
                </c:pt>
                <c:pt idx="22">
                  <c:v>613.80000000000007</c:v>
                </c:pt>
                <c:pt idx="23">
                  <c:v>593.34</c:v>
                </c:pt>
                <c:pt idx="24">
                  <c:v>572.88</c:v>
                </c:pt>
                <c:pt idx="25">
                  <c:v>644.49</c:v>
                </c:pt>
                <c:pt idx="26">
                  <c:v>654.72</c:v>
                </c:pt>
                <c:pt idx="27">
                  <c:v>470.58000000000004</c:v>
                </c:pt>
                <c:pt idx="28">
                  <c:v>552.42000000000007</c:v>
                </c:pt>
                <c:pt idx="29">
                  <c:v>521.73</c:v>
                </c:pt>
                <c:pt idx="30">
                  <c:v>562.65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174.87428470588233</c:v>
                </c:pt>
                <c:pt idx="1">
                  <c:v>246.39690922842004</c:v>
                </c:pt>
                <c:pt idx="2">
                  <c:v>190.26312313939255</c:v>
                </c:pt>
                <c:pt idx="3">
                  <c:v>182.91040902020944</c:v>
                </c:pt>
                <c:pt idx="4">
                  <c:v>176.8145789473399</c:v>
                </c:pt>
                <c:pt idx="5">
                  <c:v>180.53069477917626</c:v>
                </c:pt>
                <c:pt idx="6">
                  <c:v>188.74901621611724</c:v>
                </c:pt>
                <c:pt idx="7">
                  <c:v>177.5711692546945</c:v>
                </c:pt>
                <c:pt idx="8">
                  <c:v>157.01641978610544</c:v>
                </c:pt>
                <c:pt idx="9">
                  <c:v>174.31429129129509</c:v>
                </c:pt>
                <c:pt idx="10">
                  <c:v>189.53134294385015</c:v>
                </c:pt>
                <c:pt idx="11">
                  <c:v>194.79299152537567</c:v>
                </c:pt>
                <c:pt idx="12">
                  <c:v>193.14660634082648</c:v>
                </c:pt>
                <c:pt idx="13">
                  <c:v>206.64089407313242</c:v>
                </c:pt>
                <c:pt idx="14">
                  <c:v>178.9566671123099</c:v>
                </c:pt>
                <c:pt idx="15">
                  <c:v>194.31632900944399</c:v>
                </c:pt>
                <c:pt idx="16">
                  <c:v>193.83905120913596</c:v>
                </c:pt>
                <c:pt idx="17">
                  <c:v>197.58643373495713</c:v>
                </c:pt>
                <c:pt idx="18">
                  <c:v>170.17017546170223</c:v>
                </c:pt>
                <c:pt idx="19">
                  <c:v>172.7404446022513</c:v>
                </c:pt>
                <c:pt idx="20">
                  <c:v>180.45296758103757</c:v>
                </c:pt>
                <c:pt idx="21">
                  <c:v>178.33303750000002</c:v>
                </c:pt>
                <c:pt idx="22">
                  <c:v>178.485473945461</c:v>
                </c:pt>
                <c:pt idx="23">
                  <c:v>175.23229648243128</c:v>
                </c:pt>
                <c:pt idx="24">
                  <c:v>185.98107920788058</c:v>
                </c:pt>
                <c:pt idx="25">
                  <c:v>179.57350000004186</c:v>
                </c:pt>
                <c:pt idx="26">
                  <c:v>215.392386951557</c:v>
                </c:pt>
                <c:pt idx="27">
                  <c:v>178.61836041357785</c:v>
                </c:pt>
                <c:pt idx="28">
                  <c:v>197.91416769427926</c:v>
                </c:pt>
                <c:pt idx="29">
                  <c:v>187.03553183515842</c:v>
                </c:pt>
                <c:pt idx="30">
                  <c:v>180.7765948777618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95</c:v>
                </c:pt>
                <c:pt idx="1">
                  <c:v>93</c:v>
                </c:pt>
                <c:pt idx="2">
                  <c:v>84</c:v>
                </c:pt>
                <c:pt idx="3">
                  <c:v>64</c:v>
                </c:pt>
                <c:pt idx="4">
                  <c:v>81</c:v>
                </c:pt>
                <c:pt idx="5">
                  <c:v>63</c:v>
                </c:pt>
                <c:pt idx="6">
                  <c:v>55</c:v>
                </c:pt>
                <c:pt idx="7">
                  <c:v>55</c:v>
                </c:pt>
                <c:pt idx="8">
                  <c:v>67</c:v>
                </c:pt>
                <c:pt idx="9">
                  <c:v>78</c:v>
                </c:pt>
                <c:pt idx="10">
                  <c:v>106</c:v>
                </c:pt>
                <c:pt idx="11">
                  <c:v>106</c:v>
                </c:pt>
                <c:pt idx="12">
                  <c:v>47</c:v>
                </c:pt>
                <c:pt idx="13">
                  <c:v>109</c:v>
                </c:pt>
                <c:pt idx="14">
                  <c:v>92</c:v>
                </c:pt>
                <c:pt idx="15">
                  <c:v>130</c:v>
                </c:pt>
                <c:pt idx="16">
                  <c:v>145</c:v>
                </c:pt>
                <c:pt idx="17">
                  <c:v>110</c:v>
                </c:pt>
                <c:pt idx="18">
                  <c:v>74</c:v>
                </c:pt>
                <c:pt idx="19">
                  <c:v>91</c:v>
                </c:pt>
                <c:pt idx="20">
                  <c:v>85</c:v>
                </c:pt>
                <c:pt idx="21">
                  <c:v>103</c:v>
                </c:pt>
                <c:pt idx="22">
                  <c:v>87</c:v>
                </c:pt>
                <c:pt idx="23">
                  <c:v>110</c:v>
                </c:pt>
                <c:pt idx="24">
                  <c:v>137</c:v>
                </c:pt>
                <c:pt idx="25">
                  <c:v>138</c:v>
                </c:pt>
                <c:pt idx="26">
                  <c:v>150</c:v>
                </c:pt>
                <c:pt idx="27">
                  <c:v>105</c:v>
                </c:pt>
                <c:pt idx="28">
                  <c:v>160</c:v>
                </c:pt>
                <c:pt idx="29">
                  <c:v>135</c:v>
                </c:pt>
                <c:pt idx="3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280.5</c:v>
                </c:pt>
                <c:pt idx="1">
                  <c:v>218.13000000001921</c:v>
                </c:pt>
                <c:pt idx="2">
                  <c:v>243.86999999998079</c:v>
                </c:pt>
                <c:pt idx="3">
                  <c:v>212.1900000000096</c:v>
                </c:pt>
                <c:pt idx="4">
                  <c:v>238.26000000003842</c:v>
                </c:pt>
                <c:pt idx="5">
                  <c:v>246.50999999991836</c:v>
                </c:pt>
                <c:pt idx="6">
                  <c:v>183.15000000009604</c:v>
                </c:pt>
                <c:pt idx="7">
                  <c:v>212.51999999995678</c:v>
                </c:pt>
                <c:pt idx="8">
                  <c:v>246.83999999998559</c:v>
                </c:pt>
                <c:pt idx="9">
                  <c:v>219.7799999999952</c:v>
                </c:pt>
                <c:pt idx="10">
                  <c:v>217.4700000000048</c:v>
                </c:pt>
                <c:pt idx="11">
                  <c:v>233.64000000005763</c:v>
                </c:pt>
                <c:pt idx="12">
                  <c:v>249.8099999999904</c:v>
                </c:pt>
                <c:pt idx="13">
                  <c:v>261.6900000000096</c:v>
                </c:pt>
                <c:pt idx="14">
                  <c:v>246.83999999998559</c:v>
                </c:pt>
                <c:pt idx="15">
                  <c:v>279.83999999998559</c:v>
                </c:pt>
                <c:pt idx="16">
                  <c:v>231.98999999996158</c:v>
                </c:pt>
                <c:pt idx="17">
                  <c:v>273.89999999997599</c:v>
                </c:pt>
                <c:pt idx="18">
                  <c:v>250.14000000005763</c:v>
                </c:pt>
                <c:pt idx="19">
                  <c:v>232.32000000002881</c:v>
                </c:pt>
                <c:pt idx="20">
                  <c:v>264.66000000001441</c:v>
                </c:pt>
                <c:pt idx="21">
                  <c:v>264</c:v>
                </c:pt>
                <c:pt idx="22">
                  <c:v>265.97999999992317</c:v>
                </c:pt>
                <c:pt idx="23">
                  <c:v>262.67999999997119</c:v>
                </c:pt>
                <c:pt idx="24">
                  <c:v>266.64000000005763</c:v>
                </c:pt>
                <c:pt idx="25">
                  <c:v>288.41999999993277</c:v>
                </c:pt>
                <c:pt idx="26">
                  <c:v>293.37000000010084</c:v>
                </c:pt>
                <c:pt idx="27">
                  <c:v>223.41000000001441</c:v>
                </c:pt>
                <c:pt idx="28">
                  <c:v>267.62999999989916</c:v>
                </c:pt>
                <c:pt idx="29">
                  <c:v>264.33000000006723</c:v>
                </c:pt>
                <c:pt idx="30">
                  <c:v>283.4700000000048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2021.7446699999998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15652.450799999997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5557.8700000000008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13980.960000000001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7723.9800000000432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7723.9800000000432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219.41659390754407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July/1/2020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2021.7446699999998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July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July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WTP%20Data/July%202020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</sheetNames>
    <sheetDataSet>
      <sheetData sheetId="0">
        <row r="5">
          <cell r="F5">
            <v>0</v>
          </cell>
          <cell r="I5">
            <v>82</v>
          </cell>
        </row>
        <row r="29">
          <cell r="J29">
            <v>1483897</v>
          </cell>
        </row>
        <row r="30">
          <cell r="J30">
            <v>4716.34</v>
          </cell>
        </row>
        <row r="31">
          <cell r="J31">
            <v>414.51609999999999</v>
          </cell>
        </row>
        <row r="32">
          <cell r="J32">
            <v>4063086</v>
          </cell>
        </row>
        <row r="33">
          <cell r="B33">
            <v>435</v>
          </cell>
          <cell r="F33">
            <v>666.90000000000009</v>
          </cell>
          <cell r="J33">
            <v>38.319200000000002</v>
          </cell>
        </row>
        <row r="34">
          <cell r="C34">
            <v>39.640287769784173</v>
          </cell>
          <cell r="F34">
            <v>9.4075327972915801</v>
          </cell>
          <cell r="J34">
            <v>17935.48</v>
          </cell>
        </row>
        <row r="35">
          <cell r="J35">
            <v>40880</v>
          </cell>
        </row>
        <row r="37">
          <cell r="J37">
            <v>2987190</v>
          </cell>
        </row>
        <row r="42">
          <cell r="B42">
            <v>500</v>
          </cell>
          <cell r="E42">
            <v>82</v>
          </cell>
          <cell r="H42">
            <v>95</v>
          </cell>
        </row>
        <row r="43">
          <cell r="C43">
            <v>7.0531809846240661</v>
          </cell>
          <cell r="F43">
            <v>1.1567216814783468</v>
          </cell>
          <cell r="H43">
            <v>1.3401043870785725</v>
          </cell>
        </row>
      </sheetData>
      <sheetData sheetId="1">
        <row r="5">
          <cell r="F5">
            <v>0</v>
          </cell>
          <cell r="I5">
            <v>78</v>
          </cell>
        </row>
        <row r="29">
          <cell r="J29">
            <v>1625244</v>
          </cell>
        </row>
        <row r="30">
          <cell r="J30">
            <v>4719.8599999999997</v>
          </cell>
        </row>
        <row r="31">
          <cell r="J31">
            <v>421.48309999999998</v>
          </cell>
        </row>
        <row r="32">
          <cell r="J32">
            <v>4107670</v>
          </cell>
        </row>
        <row r="33">
          <cell r="B33">
            <v>619</v>
          </cell>
          <cell r="F33">
            <v>581.40000000000009</v>
          </cell>
          <cell r="J33">
            <v>38.319299999999998</v>
          </cell>
        </row>
        <row r="34">
          <cell r="C34">
            <v>72.536343088911281</v>
          </cell>
          <cell r="F34">
            <v>10.546479609050108</v>
          </cell>
          <cell r="J34">
            <v>17942.09</v>
          </cell>
        </row>
        <row r="35">
          <cell r="J35">
            <v>40880</v>
          </cell>
        </row>
        <row r="37">
          <cell r="J37">
            <v>3028510</v>
          </cell>
        </row>
        <row r="42">
          <cell r="B42">
            <v>520</v>
          </cell>
          <cell r="E42">
            <v>61</v>
          </cell>
          <cell r="H42">
            <v>93</v>
          </cell>
        </row>
        <row r="43">
          <cell r="C43">
            <v>9.4326959007672091</v>
          </cell>
          <cell r="F43">
            <v>1.1065277883592302</v>
          </cell>
          <cell r="H43">
            <v>1.6870013822525969</v>
          </cell>
        </row>
      </sheetData>
      <sheetData sheetId="2">
        <row r="5">
          <cell r="F5">
            <v>0</v>
          </cell>
          <cell r="I5">
            <v>73</v>
          </cell>
        </row>
        <row r="29">
          <cell r="J29">
            <v>1770018</v>
          </cell>
        </row>
        <row r="30">
          <cell r="J30">
            <v>4723.3100000000004</v>
          </cell>
        </row>
        <row r="31">
          <cell r="J31">
            <v>428.89139999999998</v>
          </cell>
        </row>
        <row r="32">
          <cell r="J32">
            <v>4574300</v>
          </cell>
        </row>
        <row r="33">
          <cell r="B33">
            <v>399</v>
          </cell>
          <cell r="F33">
            <v>624.15000000000009</v>
          </cell>
          <cell r="J33">
            <v>38.383699999999997</v>
          </cell>
        </row>
        <row r="34">
          <cell r="C34">
            <v>41.821049249913244</v>
          </cell>
          <cell r="F34">
            <v>10.126945804656128</v>
          </cell>
          <cell r="J34">
            <v>17949.48</v>
          </cell>
        </row>
        <row r="35">
          <cell r="J35">
            <v>41270</v>
          </cell>
        </row>
        <row r="37">
          <cell r="J37">
            <v>3069700</v>
          </cell>
        </row>
        <row r="42">
          <cell r="B42">
            <v>580</v>
          </cell>
          <cell r="E42">
            <v>72</v>
          </cell>
          <cell r="H42">
            <v>84</v>
          </cell>
        </row>
        <row r="43">
          <cell r="C43">
            <v>9.4106041283354216</v>
          </cell>
          <cell r="F43">
            <v>1.1682129262761212</v>
          </cell>
          <cell r="H43">
            <v>1.3629150806554748</v>
          </cell>
        </row>
      </sheetData>
      <sheetData sheetId="3">
        <row r="5">
          <cell r="F5">
            <v>0</v>
          </cell>
          <cell r="I5">
            <v>84</v>
          </cell>
        </row>
        <row r="29">
          <cell r="J29">
            <v>1913130</v>
          </cell>
        </row>
        <row r="30">
          <cell r="J30">
            <v>4726.76</v>
          </cell>
        </row>
        <row r="31">
          <cell r="J31">
            <v>435.8159</v>
          </cell>
        </row>
        <row r="32">
          <cell r="J32">
            <v>4639870</v>
          </cell>
        </row>
        <row r="33">
          <cell r="B33">
            <v>339</v>
          </cell>
          <cell r="F33">
            <v>538.65000000000009</v>
          </cell>
          <cell r="J33">
            <v>38.4253</v>
          </cell>
        </row>
        <row r="34">
          <cell r="C34">
            <v>40.83712812020805</v>
          </cell>
          <cell r="F34">
            <v>10.044530472044928</v>
          </cell>
          <cell r="J34">
            <v>17955.91</v>
          </cell>
        </row>
        <row r="35">
          <cell r="J35">
            <v>41270</v>
          </cell>
        </row>
        <row r="37">
          <cell r="J37">
            <v>3109450</v>
          </cell>
        </row>
        <row r="42">
          <cell r="B42">
            <v>480</v>
          </cell>
          <cell r="E42">
            <v>57</v>
          </cell>
          <cell r="H42">
            <v>64</v>
          </cell>
        </row>
        <row r="43">
          <cell r="C43">
            <v>8.9508486523374451</v>
          </cell>
          <cell r="F43">
            <v>1.0629132774650716</v>
          </cell>
          <cell r="H43">
            <v>1.1934464869783259</v>
          </cell>
        </row>
      </sheetData>
      <sheetData sheetId="4">
        <row r="5">
          <cell r="F5">
            <v>0.1</v>
          </cell>
          <cell r="I5">
            <v>87</v>
          </cell>
        </row>
        <row r="29">
          <cell r="J29">
            <v>2057890</v>
          </cell>
        </row>
        <row r="30">
          <cell r="J30">
            <v>4730.2299999999996</v>
          </cell>
        </row>
        <row r="31">
          <cell r="J31">
            <v>443.30840000000001</v>
          </cell>
        </row>
        <row r="32">
          <cell r="J32">
            <v>4945164</v>
          </cell>
        </row>
        <row r="33">
          <cell r="B33">
            <v>380</v>
          </cell>
          <cell r="F33">
            <v>555.75</v>
          </cell>
          <cell r="J33">
            <v>38.4255</v>
          </cell>
        </row>
        <row r="34">
          <cell r="C34">
            <v>40.767386091120528</v>
          </cell>
          <cell r="F34">
            <v>9.229458538430924</v>
          </cell>
          <cell r="J34">
            <v>17963.13</v>
          </cell>
        </row>
        <row r="35">
          <cell r="J35">
            <v>41530</v>
          </cell>
        </row>
        <row r="37">
          <cell r="J37">
            <v>3149990</v>
          </cell>
        </row>
        <row r="42">
          <cell r="B42">
            <v>520</v>
          </cell>
          <cell r="E42">
            <v>46</v>
          </cell>
          <cell r="H42">
            <v>81</v>
          </cell>
        </row>
        <row r="43">
          <cell r="C43">
            <v>8.6357506792336132</v>
          </cell>
          <cell r="F43">
            <v>0.76393179085528118</v>
          </cell>
          <cell r="H43">
            <v>1.3451842404190819</v>
          </cell>
        </row>
      </sheetData>
      <sheetData sheetId="5">
        <row r="5">
          <cell r="F5">
            <v>0.3</v>
          </cell>
          <cell r="I5">
            <v>73</v>
          </cell>
        </row>
        <row r="29">
          <cell r="J29">
            <v>2207759</v>
          </cell>
        </row>
        <row r="30">
          <cell r="J30">
            <v>4733.71</v>
          </cell>
        </row>
        <row r="31">
          <cell r="J31">
            <v>450.31079999999997</v>
          </cell>
        </row>
        <row r="32">
          <cell r="J32">
            <v>5014407</v>
          </cell>
        </row>
        <row r="33">
          <cell r="B33">
            <v>406</v>
          </cell>
          <cell r="F33">
            <v>624.15000000000009</v>
          </cell>
          <cell r="J33">
            <v>38.4255</v>
          </cell>
        </row>
        <row r="34">
          <cell r="C34">
            <v>42.099011553823104</v>
          </cell>
          <cell r="F34">
            <v>10.018491231114815</v>
          </cell>
          <cell r="J34">
            <v>17970.599999999999</v>
          </cell>
        </row>
        <row r="35">
          <cell r="J35">
            <v>41644</v>
          </cell>
        </row>
        <row r="37">
          <cell r="J37">
            <v>3191650</v>
          </cell>
        </row>
        <row r="42">
          <cell r="B42">
            <v>540</v>
          </cell>
          <cell r="E42">
            <v>65</v>
          </cell>
          <cell r="H42">
            <v>63</v>
          </cell>
        </row>
        <row r="43">
          <cell r="C43">
            <v>8.6677645835167834</v>
          </cell>
          <cell r="F43">
            <v>1.0433420332010943</v>
          </cell>
          <cell r="H43">
            <v>1.0112392014102913</v>
          </cell>
        </row>
      </sheetData>
      <sheetData sheetId="6">
        <row r="5">
          <cell r="F5">
            <v>0.5</v>
          </cell>
          <cell r="I5">
            <v>75</v>
          </cell>
        </row>
        <row r="29">
          <cell r="J29">
            <v>2355070</v>
          </cell>
        </row>
        <row r="30">
          <cell r="J30">
            <v>4737.24</v>
          </cell>
        </row>
        <row r="31">
          <cell r="J31">
            <v>456.57929999999999</v>
          </cell>
        </row>
        <row r="32">
          <cell r="J32">
            <v>5185931</v>
          </cell>
        </row>
        <row r="33">
          <cell r="B33">
            <v>304</v>
          </cell>
          <cell r="F33">
            <v>470.25000000000006</v>
          </cell>
          <cell r="J33">
            <v>38.486699999999999</v>
          </cell>
        </row>
        <row r="34">
          <cell r="C34">
            <v>42.427463434635428</v>
          </cell>
          <cell r="F34">
            <v>10.159440015549798</v>
          </cell>
          <cell r="J34">
            <v>17976.150000000001</v>
          </cell>
        </row>
        <row r="35">
          <cell r="J35">
            <v>41644</v>
          </cell>
        </row>
        <row r="37">
          <cell r="J37">
            <v>3232740</v>
          </cell>
        </row>
        <row r="42">
          <cell r="B42">
            <v>460</v>
          </cell>
          <cell r="E42">
            <v>48</v>
          </cell>
          <cell r="H42">
            <v>55</v>
          </cell>
        </row>
        <row r="43">
          <cell r="C43">
            <v>9.9379955495011298</v>
          </cell>
          <cell r="F43">
            <v>1.0370082312522917</v>
          </cell>
          <cell r="H43">
            <v>1.1882385983099175</v>
          </cell>
        </row>
      </sheetData>
      <sheetData sheetId="7">
        <row r="5">
          <cell r="F5">
            <v>0</v>
          </cell>
          <cell r="I5">
            <v>84</v>
          </cell>
        </row>
        <row r="29">
          <cell r="J29">
            <v>2499580</v>
          </cell>
        </row>
        <row r="30">
          <cell r="J30">
            <v>4740.7</v>
          </cell>
        </row>
        <row r="31">
          <cell r="J31">
            <v>463.09679999999997</v>
          </cell>
        </row>
        <row r="32">
          <cell r="J32">
            <v>5349513</v>
          </cell>
        </row>
        <row r="33">
          <cell r="B33">
            <v>349</v>
          </cell>
          <cell r="F33">
            <v>513</v>
          </cell>
          <cell r="J33">
            <v>38.486699999999999</v>
          </cell>
        </row>
        <row r="34">
          <cell r="C34">
            <v>41.976480927068138</v>
          </cell>
          <cell r="F34">
            <v>9.5513651190867979</v>
          </cell>
          <cell r="J34">
            <v>17982.59</v>
          </cell>
        </row>
        <row r="35">
          <cell r="J35">
            <v>41751</v>
          </cell>
        </row>
        <row r="37">
          <cell r="J37">
            <v>3273240</v>
          </cell>
        </row>
        <row r="42">
          <cell r="B42">
            <v>460</v>
          </cell>
          <cell r="E42">
            <v>57</v>
          </cell>
          <cell r="H42">
            <v>55</v>
          </cell>
        </row>
        <row r="43">
          <cell r="C43">
            <v>8.5645769099023923</v>
          </cell>
          <cell r="F43">
            <v>1.0612627910096444</v>
          </cell>
          <cell r="H43">
            <v>1.0240255000970251</v>
          </cell>
        </row>
      </sheetData>
      <sheetData sheetId="8">
        <row r="5">
          <cell r="F5">
            <v>0</v>
          </cell>
          <cell r="I5">
            <v>77</v>
          </cell>
        </row>
        <row r="29">
          <cell r="J29">
            <v>2645380</v>
          </cell>
        </row>
        <row r="30">
          <cell r="J30">
            <v>4744.1499999999996</v>
          </cell>
        </row>
        <row r="31">
          <cell r="J31">
            <v>470.19290000000001</v>
          </cell>
        </row>
        <row r="32">
          <cell r="J32">
            <v>5413428</v>
          </cell>
        </row>
        <row r="33">
          <cell r="B33">
            <v>399</v>
          </cell>
          <cell r="F33">
            <v>581.40000000000009</v>
          </cell>
          <cell r="J33">
            <v>38.516100000000002</v>
          </cell>
        </row>
        <row r="34">
          <cell r="C34">
            <v>41.317854807065849</v>
          </cell>
          <cell r="F34">
            <v>9.3198168737742542</v>
          </cell>
          <cell r="J34">
            <v>17990.07</v>
          </cell>
        </row>
        <row r="35">
          <cell r="J35">
            <v>41826</v>
          </cell>
        </row>
        <row r="37">
          <cell r="J37">
            <v>3313920</v>
          </cell>
        </row>
        <row r="42">
          <cell r="B42">
            <v>140</v>
          </cell>
          <cell r="E42">
            <v>66</v>
          </cell>
          <cell r="H42">
            <v>67</v>
          </cell>
        </row>
        <row r="43">
          <cell r="C43">
            <v>2.2441939496532424</v>
          </cell>
          <cell r="F43">
            <v>1.0579771476936717</v>
          </cell>
          <cell r="H43">
            <v>1.0740071044769091</v>
          </cell>
        </row>
      </sheetData>
      <sheetData sheetId="9">
        <row r="5">
          <cell r="F5">
            <v>0</v>
          </cell>
          <cell r="I5">
            <v>81</v>
          </cell>
        </row>
        <row r="29">
          <cell r="J29">
            <v>2795248</v>
          </cell>
        </row>
        <row r="30">
          <cell r="J30">
            <v>4747.68</v>
          </cell>
        </row>
        <row r="31">
          <cell r="J31">
            <v>477.20080000000002</v>
          </cell>
        </row>
        <row r="32">
          <cell r="J32">
            <v>5657609</v>
          </cell>
        </row>
        <row r="33">
          <cell r="B33">
            <v>358</v>
          </cell>
          <cell r="F33">
            <v>555.75</v>
          </cell>
          <cell r="J33">
            <v>38.588299999999997</v>
          </cell>
        </row>
        <row r="34">
          <cell r="C34">
            <v>41.636600629407297</v>
          </cell>
          <cell r="F34">
            <v>10.005509106228748</v>
          </cell>
          <cell r="J34">
            <v>17996.73</v>
          </cell>
        </row>
        <row r="35">
          <cell r="J35">
            <v>41908</v>
          </cell>
        </row>
        <row r="37">
          <cell r="J37">
            <v>3355820</v>
          </cell>
        </row>
        <row r="42">
          <cell r="B42">
            <v>260</v>
          </cell>
          <cell r="E42">
            <v>56</v>
          </cell>
          <cell r="H42">
            <v>78</v>
          </cell>
        </row>
        <row r="43">
          <cell r="C43">
            <v>4.6809399327385961</v>
          </cell>
          <cell r="F43">
            <v>1.0082024470513899</v>
          </cell>
          <cell r="H43">
            <v>1.4042819798215789</v>
          </cell>
        </row>
      </sheetData>
      <sheetData sheetId="10">
        <row r="5">
          <cell r="F5">
            <v>0</v>
          </cell>
          <cell r="I5">
            <v>79</v>
          </cell>
        </row>
        <row r="29">
          <cell r="J29">
            <v>2939062</v>
          </cell>
        </row>
        <row r="31">
          <cell r="J31">
            <v>484.28039999999999</v>
          </cell>
        </row>
        <row r="32">
          <cell r="J32">
            <v>5733144</v>
          </cell>
        </row>
        <row r="33">
          <cell r="B33">
            <v>350</v>
          </cell>
          <cell r="F33">
            <v>581.40000000000009</v>
          </cell>
          <cell r="J33">
            <v>38.598399999999998</v>
          </cell>
        </row>
        <row r="34">
          <cell r="C34">
            <v>41.138561078298821</v>
          </cell>
          <cell r="F34">
            <v>10.578487134419698</v>
          </cell>
          <cell r="J34">
            <v>18003.32</v>
          </cell>
        </row>
        <row r="35">
          <cell r="J35">
            <v>41986</v>
          </cell>
        </row>
        <row r="37">
          <cell r="J37">
            <v>3396310</v>
          </cell>
        </row>
        <row r="42">
          <cell r="B42">
            <v>320</v>
          </cell>
          <cell r="E42">
            <v>55</v>
          </cell>
          <cell r="H42">
            <v>106</v>
          </cell>
        </row>
        <row r="43">
          <cell r="C43">
            <v>5.8223527399626818</v>
          </cell>
          <cell r="F43">
            <v>1.0007168771810857</v>
          </cell>
          <cell r="H43">
            <v>1.9286543451126383</v>
          </cell>
        </row>
      </sheetData>
      <sheetData sheetId="11">
        <row r="5">
          <cell r="F5">
            <v>0</v>
          </cell>
          <cell r="I5">
            <v>79</v>
          </cell>
        </row>
        <row r="29">
          <cell r="J29">
            <v>3086100</v>
          </cell>
        </row>
        <row r="30">
          <cell r="J30">
            <v>4754.59</v>
          </cell>
        </row>
        <row r="31">
          <cell r="J31">
            <v>491.464</v>
          </cell>
        </row>
        <row r="32">
          <cell r="J32">
            <v>5804891</v>
          </cell>
        </row>
        <row r="33">
          <cell r="B33">
            <v>375</v>
          </cell>
          <cell r="F33">
            <v>555.75</v>
          </cell>
          <cell r="J33">
            <v>38.598399999999998</v>
          </cell>
        </row>
        <row r="34">
          <cell r="C34">
            <v>41.026500833221597</v>
          </cell>
          <cell r="F34">
            <v>9.4119619558567198</v>
          </cell>
          <cell r="J34">
            <v>18010.400000000001</v>
          </cell>
        </row>
        <row r="35">
          <cell r="J35">
            <v>42120</v>
          </cell>
        </row>
        <row r="37">
          <cell r="J37">
            <v>3437340</v>
          </cell>
        </row>
        <row r="42">
          <cell r="B42">
            <v>640</v>
          </cell>
          <cell r="E42">
            <v>58</v>
          </cell>
          <cell r="H42">
            <v>106</v>
          </cell>
        </row>
        <row r="43">
          <cell r="C43">
            <v>10.8387865978377</v>
          </cell>
          <cell r="F43">
            <v>0.98226503542904142</v>
          </cell>
          <cell r="H43">
            <v>1.7951740302668688</v>
          </cell>
        </row>
      </sheetData>
      <sheetData sheetId="12">
        <row r="5">
          <cell r="F5">
            <v>0</v>
          </cell>
          <cell r="I5">
            <v>84</v>
          </cell>
        </row>
        <row r="29">
          <cell r="J29">
            <v>3231770</v>
          </cell>
        </row>
        <row r="30">
          <cell r="J30">
            <v>4758.0600000000004</v>
          </cell>
        </row>
        <row r="31">
          <cell r="J31">
            <v>499.15800000000002</v>
          </cell>
        </row>
        <row r="32">
          <cell r="J32">
            <v>6075200</v>
          </cell>
        </row>
        <row r="33">
          <cell r="B33">
            <v>402</v>
          </cell>
          <cell r="F33">
            <v>855.00000000000011</v>
          </cell>
          <cell r="J33">
            <v>38.645899999999997</v>
          </cell>
        </row>
        <row r="34">
          <cell r="C34">
            <v>41.13359246552718</v>
          </cell>
          <cell r="F34">
            <v>13.54266652728068</v>
          </cell>
          <cell r="J34">
            <v>18017.97</v>
          </cell>
        </row>
        <row r="35">
          <cell r="J35">
            <v>42312</v>
          </cell>
        </row>
        <row r="37">
          <cell r="J37">
            <v>3478110</v>
          </cell>
        </row>
        <row r="42">
          <cell r="B42">
            <v>500</v>
          </cell>
          <cell r="E42">
            <v>63</v>
          </cell>
          <cell r="H42">
            <v>47</v>
          </cell>
        </row>
        <row r="43">
          <cell r="C43">
            <v>7.9196880276495198</v>
          </cell>
          <cell r="F43">
            <v>0.9978806914838394</v>
          </cell>
          <cell r="H43">
            <v>0.7444506745990549</v>
          </cell>
        </row>
      </sheetData>
      <sheetData sheetId="13">
        <row r="5">
          <cell r="F5">
            <v>0</v>
          </cell>
          <cell r="I5">
            <v>84</v>
          </cell>
        </row>
        <row r="29">
          <cell r="J29">
            <v>3380950</v>
          </cell>
        </row>
        <row r="30">
          <cell r="J30">
            <v>4761.57</v>
          </cell>
        </row>
        <row r="31">
          <cell r="J31">
            <v>507.05279999999999</v>
          </cell>
        </row>
        <row r="32">
          <cell r="J32">
            <v>6279431</v>
          </cell>
        </row>
        <row r="33">
          <cell r="B33">
            <v>431</v>
          </cell>
          <cell r="F33">
            <v>837.90000000000009</v>
          </cell>
          <cell r="J33">
            <v>38.645899999999997</v>
          </cell>
        </row>
        <row r="34">
          <cell r="C34">
            <v>42.098880794480138</v>
          </cell>
          <cell r="F34">
            <v>12.669309697260644</v>
          </cell>
          <cell r="J34">
            <v>18025.900000000001</v>
          </cell>
        </row>
        <row r="35">
          <cell r="J35">
            <v>42470</v>
          </cell>
        </row>
        <row r="37">
          <cell r="J37">
            <v>3519790</v>
          </cell>
        </row>
        <row r="42">
          <cell r="B42">
            <v>560</v>
          </cell>
          <cell r="E42">
            <v>65</v>
          </cell>
          <cell r="H42">
            <v>109</v>
          </cell>
        </row>
        <row r="43">
          <cell r="C43">
            <v>8.467374902095667</v>
          </cell>
          <cell r="F43">
            <v>0.9828203011361043</v>
          </cell>
          <cell r="H43">
            <v>1.648114043443621</v>
          </cell>
        </row>
      </sheetData>
      <sheetData sheetId="14">
        <row r="5">
          <cell r="F5">
            <v>0</v>
          </cell>
          <cell r="I5">
            <v>84</v>
          </cell>
        </row>
        <row r="29">
          <cell r="J29">
            <v>3528224</v>
          </cell>
        </row>
        <row r="30">
          <cell r="J30">
            <v>4765.04</v>
          </cell>
        </row>
        <row r="31">
          <cell r="J31">
            <v>514.56470000000002</v>
          </cell>
        </row>
        <row r="32">
          <cell r="J32">
            <v>6421239</v>
          </cell>
        </row>
        <row r="33">
          <cell r="B33">
            <v>401</v>
          </cell>
          <cell r="F33">
            <v>538.65000000000009</v>
          </cell>
          <cell r="J33">
            <v>38.707299999999996</v>
          </cell>
        </row>
        <row r="34">
          <cell r="C34">
            <v>41.524961848705281</v>
          </cell>
          <cell r="F34">
            <v>8.634536221290853</v>
          </cell>
          <cell r="J34">
            <v>18033.38</v>
          </cell>
        </row>
        <row r="35">
          <cell r="J35">
            <v>42470</v>
          </cell>
        </row>
        <row r="37">
          <cell r="J37">
            <v>3560760</v>
          </cell>
        </row>
        <row r="42">
          <cell r="B42">
            <v>540</v>
          </cell>
          <cell r="E42">
            <v>63</v>
          </cell>
          <cell r="H42">
            <v>92</v>
          </cell>
        </row>
        <row r="43">
          <cell r="C43">
            <v>8.6561766629482229</v>
          </cell>
          <cell r="F43">
            <v>1.0098872773439593</v>
          </cell>
          <cell r="H43">
            <v>1.4747560240578452</v>
          </cell>
        </row>
      </sheetData>
      <sheetData sheetId="15">
        <row r="5">
          <cell r="F5">
            <v>0</v>
          </cell>
        </row>
        <row r="29">
          <cell r="J29">
            <v>3677550</v>
          </cell>
        </row>
        <row r="30">
          <cell r="J30">
            <v>4768.46</v>
          </cell>
        </row>
        <row r="31">
          <cell r="J31">
            <v>522.64170000000001</v>
          </cell>
        </row>
        <row r="32">
          <cell r="J32">
            <v>6536618</v>
          </cell>
        </row>
        <row r="33">
          <cell r="B33">
            <v>452</v>
          </cell>
          <cell r="F33">
            <v>709.65000000000009</v>
          </cell>
          <cell r="J33">
            <v>38.781799999999997</v>
          </cell>
        </row>
        <row r="34">
          <cell r="C34">
            <v>41.28659336681811</v>
          </cell>
          <cell r="F34">
            <v>10.034189629429051</v>
          </cell>
          <cell r="J34">
            <v>18041.86</v>
          </cell>
        </row>
        <row r="35">
          <cell r="J35">
            <v>42548</v>
          </cell>
        </row>
        <row r="37">
          <cell r="J37">
            <v>3601610</v>
          </cell>
        </row>
        <row r="42">
          <cell r="B42">
            <v>640</v>
          </cell>
          <cell r="E42">
            <v>69</v>
          </cell>
          <cell r="H42">
            <v>130</v>
          </cell>
        </row>
        <row r="43">
          <cell r="C43">
            <v>9.0493642821596456</v>
          </cell>
          <cell r="F43">
            <v>0.97563458667033665</v>
          </cell>
          <cell r="H43">
            <v>1.8381521198136779</v>
          </cell>
        </row>
      </sheetData>
      <sheetData sheetId="16">
        <row r="5">
          <cell r="F5">
            <v>0</v>
          </cell>
          <cell r="I5">
            <v>84</v>
          </cell>
        </row>
        <row r="29">
          <cell r="J29">
            <v>3827370</v>
          </cell>
        </row>
        <row r="30">
          <cell r="J30">
            <v>4771.99</v>
          </cell>
        </row>
        <row r="31">
          <cell r="J31">
            <v>530.36980000000005</v>
          </cell>
        </row>
        <row r="32">
          <cell r="J32">
            <v>6761815</v>
          </cell>
        </row>
        <row r="33">
          <cell r="B33">
            <v>380</v>
          </cell>
          <cell r="F33">
            <v>538.65000000000009</v>
          </cell>
          <cell r="J33">
            <v>38.781799999999997</v>
          </cell>
        </row>
        <row r="34">
          <cell r="C34">
            <v>41.869207336840176</v>
          </cell>
          <cell r="F34">
            <v>9.1872447987571135</v>
          </cell>
          <cell r="J34">
            <v>18048.89</v>
          </cell>
        </row>
        <row r="35">
          <cell r="J35">
            <v>42703</v>
          </cell>
        </row>
        <row r="37">
          <cell r="J37">
            <v>3643440</v>
          </cell>
        </row>
        <row r="42">
          <cell r="B42">
            <v>400</v>
          </cell>
          <cell r="E42">
            <v>53</v>
          </cell>
          <cell r="H42">
            <v>145</v>
          </cell>
        </row>
        <row r="43">
          <cell r="C43">
            <v>6.8224225740329425</v>
          </cell>
          <cell r="F43">
            <v>0.90397099105936496</v>
          </cell>
          <cell r="H43">
            <v>2.4731281830869416</v>
          </cell>
        </row>
      </sheetData>
      <sheetData sheetId="17">
        <row r="5">
          <cell r="F5">
            <v>0</v>
          </cell>
          <cell r="I5">
            <v>84</v>
          </cell>
        </row>
        <row r="29">
          <cell r="J29">
            <v>3975290</v>
          </cell>
        </row>
        <row r="30">
          <cell r="J30">
            <v>4775.37</v>
          </cell>
        </row>
        <row r="31">
          <cell r="J31">
            <v>538.2115</v>
          </cell>
        </row>
        <row r="32">
          <cell r="J32">
            <v>7002818</v>
          </cell>
        </row>
        <row r="33">
          <cell r="B33">
            <v>443</v>
          </cell>
          <cell r="F33">
            <v>812.25000000000011</v>
          </cell>
          <cell r="J33">
            <v>38.781799999999997</v>
          </cell>
        </row>
        <row r="34">
          <cell r="C34">
            <v>41.3420588830177</v>
          </cell>
          <cell r="F34">
            <v>11.733986304932989</v>
          </cell>
          <cell r="J34">
            <v>18057.189999999999</v>
          </cell>
        </row>
        <row r="35">
          <cell r="J35">
            <v>42903</v>
          </cell>
        </row>
        <row r="37">
          <cell r="J37">
            <v>3683600</v>
          </cell>
        </row>
        <row r="42">
          <cell r="B42">
            <v>560</v>
          </cell>
          <cell r="E42">
            <v>68</v>
          </cell>
          <cell r="H42">
            <v>110</v>
          </cell>
        </row>
        <row r="43">
          <cell r="C43">
            <v>8.0899136112803589</v>
          </cell>
          <cell r="F43">
            <v>0.98234665279832956</v>
          </cell>
          <cell r="H43">
            <v>1.5890901736443563</v>
          </cell>
        </row>
      </sheetData>
      <sheetData sheetId="18">
        <row r="5">
          <cell r="F5">
            <v>0</v>
          </cell>
          <cell r="I5">
            <v>82</v>
          </cell>
        </row>
        <row r="29">
          <cell r="J29">
            <v>4125746</v>
          </cell>
        </row>
        <row r="30">
          <cell r="J30">
            <v>4778.83</v>
          </cell>
        </row>
        <row r="31">
          <cell r="J31">
            <v>546.0874</v>
          </cell>
        </row>
        <row r="32">
          <cell r="J32">
            <v>7243823</v>
          </cell>
        </row>
        <row r="33">
          <cell r="B33">
            <v>413</v>
          </cell>
          <cell r="F33">
            <v>555.75</v>
          </cell>
          <cell r="J33">
            <v>38.7819</v>
          </cell>
        </row>
        <row r="34">
          <cell r="C34">
            <v>42.203387685620136</v>
          </cell>
          <cell r="F34">
            <v>8.791120138188214</v>
          </cell>
          <cell r="J34">
            <v>18064.77</v>
          </cell>
        </row>
        <row r="35">
          <cell r="J35">
            <v>43069</v>
          </cell>
        </row>
        <row r="37">
          <cell r="J37">
            <v>3724820</v>
          </cell>
        </row>
        <row r="42">
          <cell r="B42">
            <v>440</v>
          </cell>
          <cell r="E42">
            <v>61</v>
          </cell>
          <cell r="H42">
            <v>74</v>
          </cell>
        </row>
        <row r="43">
          <cell r="C43">
            <v>6.9601311035588198</v>
          </cell>
          <cell r="F43">
            <v>0.96492726662974548</v>
          </cell>
          <cell r="H43">
            <v>1.1705675037803469</v>
          </cell>
        </row>
      </sheetData>
      <sheetData sheetId="19">
        <row r="5">
          <cell r="F5">
            <v>0</v>
          </cell>
          <cell r="I5">
            <v>77</v>
          </cell>
        </row>
        <row r="29">
          <cell r="J29">
            <v>4278670</v>
          </cell>
        </row>
        <row r="30">
          <cell r="J30">
            <v>4782.3</v>
          </cell>
        </row>
        <row r="31">
          <cell r="J31">
            <v>553.49800000000005</v>
          </cell>
        </row>
        <row r="32">
          <cell r="J32">
            <v>7325539</v>
          </cell>
        </row>
        <row r="33">
          <cell r="B33">
            <v>372</v>
          </cell>
          <cell r="F33">
            <v>513</v>
          </cell>
          <cell r="J33">
            <v>38.823399999999999</v>
          </cell>
        </row>
        <row r="34">
          <cell r="C34">
            <v>40.929529103984457</v>
          </cell>
          <cell r="F34">
            <v>8.737328319161767</v>
          </cell>
          <cell r="J34">
            <v>18071.810000000001</v>
          </cell>
        </row>
        <row r="35">
          <cell r="J35">
            <v>43069</v>
          </cell>
        </row>
        <row r="37">
          <cell r="J37">
            <v>3765780</v>
          </cell>
        </row>
        <row r="42">
          <cell r="B42">
            <v>380</v>
          </cell>
          <cell r="E42">
            <v>55</v>
          </cell>
          <cell r="H42">
            <v>91</v>
          </cell>
        </row>
        <row r="43">
          <cell r="C43">
            <v>6.472095051230939</v>
          </cell>
          <cell r="F43">
            <v>0.93675059952026751</v>
          </cell>
          <cell r="H43">
            <v>1.5498964464789879</v>
          </cell>
        </row>
      </sheetData>
      <sheetData sheetId="20">
        <row r="5">
          <cell r="F5">
            <v>0</v>
          </cell>
          <cell r="I5">
            <v>79</v>
          </cell>
        </row>
        <row r="29">
          <cell r="J29">
            <v>4435920</v>
          </cell>
        </row>
        <row r="30">
          <cell r="J30">
            <v>4785.78</v>
          </cell>
        </row>
        <row r="31">
          <cell r="J31">
            <v>561.57539999999995</v>
          </cell>
        </row>
        <row r="32">
          <cell r="J32">
            <v>7678507</v>
          </cell>
        </row>
        <row r="33">
          <cell r="B33">
            <v>430</v>
          </cell>
          <cell r="F33">
            <v>624.15000000000009</v>
          </cell>
          <cell r="J33">
            <v>38.861899999999999</v>
          </cell>
        </row>
        <row r="34">
          <cell r="C34">
            <v>41.529868374624726</v>
          </cell>
          <cell r="F34">
            <v>9.331437593067184</v>
          </cell>
          <cell r="J34">
            <v>18079.830000000002</v>
          </cell>
        </row>
        <row r="35">
          <cell r="J35">
            <v>43257</v>
          </cell>
        </row>
        <row r="37">
          <cell r="J37">
            <v>3806920</v>
          </cell>
        </row>
        <row r="42">
          <cell r="B42">
            <v>620</v>
          </cell>
          <cell r="E42">
            <v>60</v>
          </cell>
          <cell r="H42">
            <v>85</v>
          </cell>
        </row>
        <row r="43">
          <cell r="C43">
            <v>9.2693924660765088</v>
          </cell>
          <cell r="F43">
            <v>0.89703798058804918</v>
          </cell>
          <cell r="H43">
            <v>1.27080380583307</v>
          </cell>
        </row>
      </sheetData>
      <sheetData sheetId="21">
        <row r="5">
          <cell r="F5">
            <v>0</v>
          </cell>
          <cell r="I5">
            <v>81</v>
          </cell>
        </row>
        <row r="29">
          <cell r="J29">
            <v>4594562</v>
          </cell>
        </row>
        <row r="30">
          <cell r="J30">
            <v>4789.24</v>
          </cell>
        </row>
        <row r="31">
          <cell r="J31">
            <v>569.46690000000001</v>
          </cell>
        </row>
        <row r="32">
          <cell r="J32">
            <v>7864112</v>
          </cell>
        </row>
        <row r="33">
          <cell r="B33">
            <v>430</v>
          </cell>
          <cell r="F33">
            <v>598.5</v>
          </cell>
          <cell r="J33">
            <v>38.864899999999999</v>
          </cell>
        </row>
        <row r="34">
          <cell r="C34">
            <v>41.633693045563554</v>
          </cell>
          <cell r="F34">
            <v>8.9703237410071939</v>
          </cell>
          <cell r="J34">
            <v>18087.830000000002</v>
          </cell>
        </row>
        <row r="35">
          <cell r="J35">
            <v>43501</v>
          </cell>
        </row>
        <row r="37">
          <cell r="J37">
            <v>3847890</v>
          </cell>
        </row>
        <row r="42">
          <cell r="B42">
            <v>510</v>
          </cell>
          <cell r="E42">
            <v>60</v>
          </cell>
          <cell r="H42">
            <v>103</v>
          </cell>
        </row>
        <row r="43">
          <cell r="C43">
            <v>7.6438848920863309</v>
          </cell>
          <cell r="F43">
            <v>0.89928057553956831</v>
          </cell>
          <cell r="H43">
            <v>1.5437649880095923</v>
          </cell>
        </row>
      </sheetData>
      <sheetData sheetId="22">
        <row r="5">
          <cell r="F5">
            <v>0</v>
          </cell>
          <cell r="I5">
            <v>83</v>
          </cell>
        </row>
        <row r="29">
          <cell r="J29">
            <v>4746691</v>
          </cell>
        </row>
        <row r="31">
          <cell r="J31">
            <v>577.72249999999997</v>
          </cell>
        </row>
        <row r="32">
          <cell r="J32">
            <v>7939139</v>
          </cell>
        </row>
        <row r="33">
          <cell r="B33">
            <v>428</v>
          </cell>
          <cell r="F33">
            <v>555.75</v>
          </cell>
          <cell r="J33">
            <v>38.938099999999999</v>
          </cell>
        </row>
        <row r="34">
          <cell r="C34">
            <v>41.131561252250783</v>
          </cell>
          <cell r="F34">
            <v>8.2675794848016455</v>
          </cell>
          <cell r="J34">
            <v>18095.89</v>
          </cell>
        </row>
        <row r="35">
          <cell r="J35">
            <v>43501</v>
          </cell>
        </row>
        <row r="37">
          <cell r="J37">
            <v>3889170</v>
          </cell>
        </row>
        <row r="42">
          <cell r="B42">
            <v>730</v>
          </cell>
          <cell r="E42">
            <v>60</v>
          </cell>
          <cell r="H42">
            <v>87</v>
          </cell>
        </row>
        <row r="43">
          <cell r="C43">
            <v>10.85979851354962</v>
          </cell>
          <cell r="F43">
            <v>0.89258617919585914</v>
          </cell>
          <cell r="H43">
            <v>1.2942499598339958</v>
          </cell>
        </row>
      </sheetData>
      <sheetData sheetId="23">
        <row r="5">
          <cell r="F5">
            <v>0</v>
          </cell>
          <cell r="I5">
            <v>88</v>
          </cell>
        </row>
        <row r="29">
          <cell r="J29">
            <v>4896262</v>
          </cell>
        </row>
        <row r="30">
          <cell r="J30">
            <v>4796.18</v>
          </cell>
        </row>
        <row r="31">
          <cell r="J31">
            <v>585.92200000000003</v>
          </cell>
        </row>
        <row r="32">
          <cell r="J32">
            <v>8045902</v>
          </cell>
        </row>
        <row r="33">
          <cell r="B33">
            <v>430</v>
          </cell>
          <cell r="F33">
            <v>641.25</v>
          </cell>
          <cell r="J33">
            <v>39.013800000000003</v>
          </cell>
        </row>
        <row r="34">
          <cell r="C34">
            <v>41.842907583485548</v>
          </cell>
          <cell r="F34">
            <v>9.6593579407841101</v>
          </cell>
          <cell r="J34">
            <v>18103.849999999999</v>
          </cell>
        </row>
        <row r="35">
          <cell r="J35">
            <v>43501</v>
          </cell>
        </row>
        <row r="37">
          <cell r="J37">
            <v>3930790</v>
          </cell>
        </row>
        <row r="42">
          <cell r="B42">
            <v>300</v>
          </cell>
          <cell r="E42">
            <v>58</v>
          </cell>
          <cell r="H42">
            <v>110</v>
          </cell>
        </row>
        <row r="43">
          <cell r="C43">
            <v>4.5189978670335025</v>
          </cell>
          <cell r="F43">
            <v>0.87367292095981053</v>
          </cell>
          <cell r="H43">
            <v>1.6569658845789508</v>
          </cell>
        </row>
      </sheetData>
      <sheetData sheetId="24">
        <row r="5">
          <cell r="F5">
            <v>0.2</v>
          </cell>
          <cell r="I5">
            <v>80</v>
          </cell>
        </row>
        <row r="29">
          <cell r="J29">
            <v>5044530</v>
          </cell>
        </row>
        <row r="30">
          <cell r="J30">
            <v>4799.6499999999996</v>
          </cell>
        </row>
        <row r="31">
          <cell r="J31">
            <v>594.20630000000006</v>
          </cell>
        </row>
        <row r="32">
          <cell r="J32">
            <v>8281084</v>
          </cell>
        </row>
        <row r="33">
          <cell r="B33">
            <v>434</v>
          </cell>
          <cell r="F33">
            <v>624.15000000000009</v>
          </cell>
          <cell r="J33">
            <v>39.080500000000001</v>
          </cell>
        </row>
        <row r="34">
          <cell r="C34">
            <v>41.604933874673435</v>
          </cell>
          <cell r="F34">
            <v>9.2621447396518199</v>
          </cell>
          <cell r="J34">
            <v>18111.93</v>
          </cell>
        </row>
        <row r="35">
          <cell r="J35">
            <v>43665</v>
          </cell>
        </row>
        <row r="37">
          <cell r="J37">
            <v>3972200</v>
          </cell>
        </row>
        <row r="42">
          <cell r="B42">
            <v>470</v>
          </cell>
          <cell r="E42">
            <v>56</v>
          </cell>
          <cell r="H42">
            <v>137</v>
          </cell>
        </row>
        <row r="43">
          <cell r="C43">
            <v>6.9746183251403595</v>
          </cell>
          <cell r="F43">
            <v>0.83101835363374499</v>
          </cell>
          <cell r="H43">
            <v>2.033027043711126</v>
          </cell>
        </row>
      </sheetData>
      <sheetData sheetId="25">
        <row r="5">
          <cell r="F5">
            <v>0</v>
          </cell>
          <cell r="I5">
            <v>80</v>
          </cell>
        </row>
        <row r="29">
          <cell r="J29">
            <v>5199155</v>
          </cell>
        </row>
        <row r="30">
          <cell r="J30">
            <v>4803.08</v>
          </cell>
        </row>
        <row r="31">
          <cell r="J31">
            <v>603.2491</v>
          </cell>
        </row>
        <row r="32">
          <cell r="J32">
            <v>8355529</v>
          </cell>
        </row>
        <row r="33">
          <cell r="B33">
            <v>459</v>
          </cell>
          <cell r="F33">
            <v>709.65000000000009</v>
          </cell>
          <cell r="J33">
            <v>39.080500000000001</v>
          </cell>
        </row>
        <row r="34">
          <cell r="C34">
            <v>40.678761338764566</v>
          </cell>
          <cell r="F34">
            <v>9.7356897091045553</v>
          </cell>
          <cell r="J34">
            <v>18120.669999999998</v>
          </cell>
        </row>
        <row r="35">
          <cell r="J35">
            <v>43665</v>
          </cell>
        </row>
        <row r="37">
          <cell r="J37">
            <v>4012940</v>
          </cell>
        </row>
        <row r="42">
          <cell r="B42">
            <v>370</v>
          </cell>
          <cell r="E42">
            <v>63</v>
          </cell>
          <cell r="H42">
            <v>138</v>
          </cell>
        </row>
        <row r="43">
          <cell r="C43">
            <v>5.07603070861507</v>
          </cell>
          <cell r="F43">
            <v>0.86429712065607955</v>
          </cell>
          <cell r="H43">
            <v>1.8932222642942693</v>
          </cell>
        </row>
      </sheetData>
      <sheetData sheetId="26">
        <row r="5">
          <cell r="F5">
            <v>0</v>
          </cell>
          <cell r="I5">
            <v>82</v>
          </cell>
        </row>
        <row r="29">
          <cell r="J29">
            <v>5350515</v>
          </cell>
        </row>
        <row r="30">
          <cell r="J30">
            <v>4806.53</v>
          </cell>
        </row>
        <row r="31">
          <cell r="J31">
            <v>611.97199999999998</v>
          </cell>
        </row>
        <row r="32">
          <cell r="J32">
            <v>8517292</v>
          </cell>
        </row>
        <row r="33">
          <cell r="B33">
            <v>562</v>
          </cell>
          <cell r="F33">
            <v>684</v>
          </cell>
          <cell r="J33">
            <v>39.1113</v>
          </cell>
        </row>
        <row r="34">
          <cell r="C34">
            <v>48.966720886491061</v>
          </cell>
          <cell r="F34">
            <v>9.225465521842569</v>
          </cell>
          <cell r="J34">
            <v>18129.560000000001</v>
          </cell>
        </row>
        <row r="35">
          <cell r="J35">
            <v>43665</v>
          </cell>
        </row>
        <row r="37">
          <cell r="J37">
            <v>4055230</v>
          </cell>
        </row>
        <row r="42">
          <cell r="B42">
            <v>960</v>
          </cell>
          <cell r="E42">
            <v>64</v>
          </cell>
          <cell r="H42">
            <v>150</v>
          </cell>
        </row>
        <row r="43">
          <cell r="C43">
            <v>12.948021785042203</v>
          </cell>
          <cell r="F43">
            <v>0.86320145233614687</v>
          </cell>
          <cell r="H43">
            <v>2.0231284039128443</v>
          </cell>
        </row>
      </sheetData>
      <sheetData sheetId="27">
        <row r="5">
          <cell r="F5">
            <v>0</v>
          </cell>
          <cell r="I5">
            <v>79</v>
          </cell>
        </row>
        <row r="29">
          <cell r="J29">
            <v>5501630</v>
          </cell>
        </row>
        <row r="30">
          <cell r="J30">
            <v>4810</v>
          </cell>
        </row>
        <row r="31">
          <cell r="J31">
            <v>619.30370000000005</v>
          </cell>
        </row>
        <row r="32">
          <cell r="J32">
            <v>8674666</v>
          </cell>
        </row>
        <row r="33">
          <cell r="B33">
            <v>321</v>
          </cell>
          <cell r="F33">
            <v>513</v>
          </cell>
          <cell r="J33">
            <v>39.162100000000002</v>
          </cell>
        </row>
        <row r="34">
          <cell r="C34">
            <v>36.726778104840193</v>
          </cell>
          <cell r="F34">
            <v>9.0857889759087893</v>
          </cell>
          <cell r="J34">
            <v>18136.330000000002</v>
          </cell>
        </row>
        <row r="35">
          <cell r="J35">
            <v>43899</v>
          </cell>
        </row>
        <row r="37">
          <cell r="J37">
            <v>4096690</v>
          </cell>
        </row>
        <row r="42">
          <cell r="B42">
            <v>480</v>
          </cell>
          <cell r="E42">
            <v>46</v>
          </cell>
          <cell r="H42">
            <v>105</v>
          </cell>
        </row>
        <row r="43">
          <cell r="C43">
            <v>8.5013230183941886</v>
          </cell>
          <cell r="F43">
            <v>0.81471012259610986</v>
          </cell>
          <cell r="H43">
            <v>1.859664410273729</v>
          </cell>
        </row>
      </sheetData>
      <sheetData sheetId="28">
        <row r="5">
          <cell r="F5">
            <v>0</v>
          </cell>
          <cell r="I5">
            <v>77</v>
          </cell>
        </row>
        <row r="29">
          <cell r="J29">
            <v>5654100</v>
          </cell>
        </row>
        <row r="30">
          <cell r="J30">
            <v>4813.49</v>
          </cell>
        </row>
        <row r="31">
          <cell r="J31">
            <v>627.24950000000001</v>
          </cell>
        </row>
        <row r="32">
          <cell r="J32">
            <v>8829372</v>
          </cell>
        </row>
        <row r="33">
          <cell r="B33">
            <v>434</v>
          </cell>
          <cell r="F33">
            <v>666.90000000000009</v>
          </cell>
          <cell r="J33">
            <v>39.200800000000001</v>
          </cell>
        </row>
        <row r="34">
          <cell r="C34">
            <v>41.451031529908839</v>
          </cell>
          <cell r="F34">
            <v>9.8599295655990815</v>
          </cell>
          <cell r="J34">
            <v>18144.439999999999</v>
          </cell>
        </row>
        <row r="35">
          <cell r="J35">
            <v>44029</v>
          </cell>
        </row>
        <row r="37">
          <cell r="J37">
            <v>4137850</v>
          </cell>
        </row>
        <row r="42">
          <cell r="B42">
            <v>540</v>
          </cell>
          <cell r="E42">
            <v>54</v>
          </cell>
          <cell r="H42">
            <v>160</v>
          </cell>
        </row>
        <row r="43">
          <cell r="C43">
            <v>7.9837486361126162</v>
          </cell>
          <cell r="F43">
            <v>0.79837486361126164</v>
          </cell>
          <cell r="H43">
            <v>2.3655551514407755</v>
          </cell>
        </row>
      </sheetData>
      <sheetData sheetId="29">
        <row r="5">
          <cell r="F5">
            <v>0</v>
          </cell>
          <cell r="I5">
            <v>88</v>
          </cell>
        </row>
        <row r="29">
          <cell r="J29">
            <v>5799885</v>
          </cell>
        </row>
        <row r="30">
          <cell r="J30">
            <v>4816.8999999999996</v>
          </cell>
        </row>
        <row r="31">
          <cell r="J31">
            <v>635.4855</v>
          </cell>
        </row>
        <row r="32">
          <cell r="J32">
            <v>9231472</v>
          </cell>
        </row>
        <row r="33">
          <cell r="B33">
            <v>425</v>
          </cell>
          <cell r="F33">
            <v>641.25</v>
          </cell>
          <cell r="J33">
            <v>39.261499999999998</v>
          </cell>
        </row>
        <row r="34">
          <cell r="C34">
            <v>41.098207576250637</v>
          </cell>
          <cell r="F34">
            <v>9.5990623231727259</v>
          </cell>
          <cell r="J34">
            <v>18152.45</v>
          </cell>
        </row>
        <row r="35">
          <cell r="J35">
            <v>44226</v>
          </cell>
        </row>
        <row r="37">
          <cell r="J37">
            <v>4178120</v>
          </cell>
        </row>
        <row r="42">
          <cell r="B42">
            <v>480</v>
          </cell>
          <cell r="E42">
            <v>51</v>
          </cell>
          <cell r="H42">
            <v>135</v>
          </cell>
        </row>
        <row r="43">
          <cell r="C43">
            <v>7.1852630255328007</v>
          </cell>
          <cell r="F43">
            <v>0.76343419646286015</v>
          </cell>
          <cell r="H43">
            <v>2.0208552259311006</v>
          </cell>
        </row>
      </sheetData>
      <sheetData sheetId="30">
        <row r="5">
          <cell r="F5">
            <v>0</v>
          </cell>
          <cell r="I5">
            <v>68</v>
          </cell>
        </row>
        <row r="29">
          <cell r="J29">
            <v>5945450</v>
          </cell>
        </row>
        <row r="30">
          <cell r="J30">
            <v>4820.3599999999997</v>
          </cell>
        </row>
        <row r="31">
          <cell r="J31">
            <v>644.18949999999995</v>
          </cell>
        </row>
        <row r="32">
          <cell r="J32">
            <v>9403462</v>
          </cell>
        </row>
        <row r="33">
          <cell r="B33">
            <v>460</v>
          </cell>
          <cell r="F33">
            <v>684</v>
          </cell>
          <cell r="J33">
            <v>39.301499999999997</v>
          </cell>
        </row>
        <row r="34">
          <cell r="C34">
            <v>41.479272926245031</v>
          </cell>
          <cell r="F34">
            <v>9.547658729826221</v>
          </cell>
          <cell r="J34">
            <v>18161.04</v>
          </cell>
        </row>
        <row r="35">
          <cell r="J35">
            <v>44368</v>
          </cell>
        </row>
        <row r="37">
          <cell r="J37">
            <v>4219440</v>
          </cell>
        </row>
        <row r="42">
          <cell r="B42">
            <v>560</v>
          </cell>
          <cell r="E42">
            <v>55</v>
          </cell>
          <cell r="H42">
            <v>110</v>
          </cell>
        </row>
        <row r="43">
          <cell r="C43">
            <v>7.8167966209103561</v>
          </cell>
          <cell r="F43">
            <v>0.76772109669655286</v>
          </cell>
          <cell r="H43">
            <v>1.5354421933931057</v>
          </cell>
        </row>
      </sheetData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105</v>
          </cell>
        </row>
        <row r="9">
          <cell r="P9">
            <v>140</v>
          </cell>
        </row>
        <row r="10">
          <cell r="P10">
            <v>8.59</v>
          </cell>
        </row>
        <row r="14">
          <cell r="P14">
            <v>9.0399999999999991</v>
          </cell>
        </row>
        <row r="23">
          <cell r="P23">
            <v>2.3133333333333335</v>
          </cell>
        </row>
        <row r="29">
          <cell r="P29">
            <v>74.666666666666671</v>
          </cell>
        </row>
        <row r="30">
          <cell r="P30">
            <v>10</v>
          </cell>
        </row>
        <row r="31">
          <cell r="P31">
            <v>132.33333333333334</v>
          </cell>
        </row>
        <row r="32">
          <cell r="P32">
            <v>9.0183333333333326</v>
          </cell>
        </row>
        <row r="33">
          <cell r="P33">
            <v>25.333333333333332</v>
          </cell>
        </row>
        <row r="34">
          <cell r="P34">
            <v>8.5666666666666669E-2</v>
          </cell>
        </row>
        <row r="36">
          <cell r="P36">
            <v>3.7483333333333331</v>
          </cell>
        </row>
      </sheetData>
      <sheetData sheetId="1">
        <row r="7">
          <cell r="P7">
            <v>98</v>
          </cell>
        </row>
        <row r="9">
          <cell r="P9">
            <v>136</v>
          </cell>
        </row>
        <row r="10">
          <cell r="P10">
            <v>8.6300000000000008</v>
          </cell>
        </row>
        <row r="14">
          <cell r="P14">
            <v>8.4499999999999993</v>
          </cell>
        </row>
        <row r="23">
          <cell r="P23">
            <v>1.8725000000000001</v>
          </cell>
        </row>
        <row r="29">
          <cell r="P29">
            <v>73.333333333333329</v>
          </cell>
        </row>
        <row r="30">
          <cell r="P30">
            <v>7</v>
          </cell>
        </row>
        <row r="31">
          <cell r="P31">
            <v>133.33333333333334</v>
          </cell>
        </row>
        <row r="32">
          <cell r="P32">
            <v>9.0466666666666651</v>
          </cell>
        </row>
        <row r="33">
          <cell r="P33">
            <v>25.5</v>
          </cell>
        </row>
        <row r="34">
          <cell r="P34">
            <v>7.9833333333333326E-2</v>
          </cell>
        </row>
        <row r="36">
          <cell r="P36">
            <v>3.6308333333333334</v>
          </cell>
        </row>
      </sheetData>
      <sheetData sheetId="2">
        <row r="7">
          <cell r="P7">
            <v>110</v>
          </cell>
        </row>
        <row r="9">
          <cell r="P9">
            <v>142</v>
          </cell>
        </row>
        <row r="10">
          <cell r="P10">
            <v>8.82</v>
          </cell>
        </row>
        <row r="14">
          <cell r="P14">
            <v>7.08</v>
          </cell>
        </row>
        <row r="23">
          <cell r="P23">
            <v>1.9616666666666667</v>
          </cell>
        </row>
        <row r="29">
          <cell r="P29">
            <v>76.333333333333329</v>
          </cell>
        </row>
        <row r="30">
          <cell r="P30">
            <v>6.333333333333333</v>
          </cell>
        </row>
        <row r="31">
          <cell r="P31">
            <v>138</v>
          </cell>
        </row>
        <row r="32">
          <cell r="P32">
            <v>8.9666666666666668</v>
          </cell>
        </row>
        <row r="33">
          <cell r="P33">
            <v>25.833333333333332</v>
          </cell>
        </row>
        <row r="34">
          <cell r="P34">
            <v>7.9000000000000001E-2</v>
          </cell>
        </row>
        <row r="36">
          <cell r="P36">
            <v>3.5316666666666663</v>
          </cell>
        </row>
      </sheetData>
      <sheetData sheetId="3">
        <row r="7">
          <cell r="P7">
            <v>93</v>
          </cell>
        </row>
        <row r="9">
          <cell r="P9">
            <v>122</v>
          </cell>
        </row>
        <row r="10">
          <cell r="P10">
            <v>8.92</v>
          </cell>
        </row>
        <row r="14">
          <cell r="P14">
            <v>6.57</v>
          </cell>
        </row>
        <row r="23">
          <cell r="P23">
            <v>1.5666666666666667</v>
          </cell>
        </row>
        <row r="29">
          <cell r="P29">
            <v>71.666666666666671</v>
          </cell>
        </row>
        <row r="30">
          <cell r="P30">
            <v>10</v>
          </cell>
        </row>
        <row r="31">
          <cell r="P31">
            <v>130.33333333333334</v>
          </cell>
        </row>
        <row r="32">
          <cell r="P32">
            <v>8.9316666666666666</v>
          </cell>
        </row>
        <row r="33">
          <cell r="P33">
            <v>26.666666666666668</v>
          </cell>
        </row>
        <row r="34">
          <cell r="P34">
            <v>9.3333333333333324E-2</v>
          </cell>
        </row>
        <row r="36">
          <cell r="P36">
            <v>3.4741666666666666</v>
          </cell>
        </row>
      </sheetData>
      <sheetData sheetId="4">
        <row r="7">
          <cell r="P7">
            <v>96</v>
          </cell>
        </row>
        <row r="9">
          <cell r="P9">
            <v>130</v>
          </cell>
        </row>
        <row r="10">
          <cell r="P10">
            <v>8.7200000000000006</v>
          </cell>
        </row>
        <row r="14">
          <cell r="P14">
            <v>3.98</v>
          </cell>
        </row>
        <row r="23">
          <cell r="P23">
            <v>1.9916666666666665</v>
          </cell>
        </row>
        <row r="29">
          <cell r="P29">
            <v>69.333333333333329</v>
          </cell>
        </row>
        <row r="30">
          <cell r="P30">
            <v>8.6666666666666661</v>
          </cell>
        </row>
        <row r="31">
          <cell r="P31">
            <v>124.66666666666667</v>
          </cell>
        </row>
        <row r="32">
          <cell r="P32">
            <v>8.9850000000000012</v>
          </cell>
        </row>
        <row r="33">
          <cell r="P33">
            <v>26.833333333333332</v>
          </cell>
        </row>
        <row r="34">
          <cell r="P34">
            <v>9.2499999999999985E-2</v>
          </cell>
        </row>
        <row r="36">
          <cell r="P36">
            <v>3.2833333333333332</v>
          </cell>
        </row>
      </sheetData>
      <sheetData sheetId="5">
        <row r="7">
          <cell r="P7">
            <v>92</v>
          </cell>
        </row>
        <row r="9">
          <cell r="P9">
            <v>128</v>
          </cell>
        </row>
        <row r="10">
          <cell r="P10">
            <v>8.52</v>
          </cell>
        </row>
        <row r="14">
          <cell r="P14">
            <v>7.03</v>
          </cell>
        </row>
        <row r="23">
          <cell r="P23">
            <v>2.7650000000000001</v>
          </cell>
        </row>
        <row r="29">
          <cell r="P29">
            <v>72.666666666666671</v>
          </cell>
        </row>
        <row r="30">
          <cell r="P30">
            <v>10.333333333333334</v>
          </cell>
        </row>
        <row r="31">
          <cell r="P31">
            <v>137.66666666666666</v>
          </cell>
        </row>
        <row r="32">
          <cell r="P32">
            <v>8.9733333333333345</v>
          </cell>
        </row>
        <row r="33">
          <cell r="P33">
            <v>26</v>
          </cell>
        </row>
        <row r="34">
          <cell r="P34">
            <v>6.9333333333333344E-2</v>
          </cell>
        </row>
        <row r="36">
          <cell r="P36">
            <v>3.4783333333333335</v>
          </cell>
        </row>
      </sheetData>
      <sheetData sheetId="6">
        <row r="7">
          <cell r="P7">
            <v>96</v>
          </cell>
        </row>
        <row r="9">
          <cell r="P9">
            <v>134</v>
          </cell>
        </row>
        <row r="10">
          <cell r="P10">
            <v>8.2200000000000006</v>
          </cell>
        </row>
        <row r="14">
          <cell r="P14">
            <v>4.8099999999999996</v>
          </cell>
        </row>
        <row r="23">
          <cell r="P23">
            <v>1.9916666666666669</v>
          </cell>
        </row>
        <row r="29">
          <cell r="P29">
            <v>61.333333333333336</v>
          </cell>
        </row>
        <row r="30">
          <cell r="P30">
            <v>8.3333333333333339</v>
          </cell>
        </row>
        <row r="31">
          <cell r="P31">
            <v>125</v>
          </cell>
        </row>
        <row r="32">
          <cell r="P32">
            <v>9.0633333333333326</v>
          </cell>
        </row>
        <row r="33">
          <cell r="P33">
            <v>25.666666666666668</v>
          </cell>
        </row>
        <row r="34">
          <cell r="P34">
            <v>7.0571428571428577E-2</v>
          </cell>
        </row>
        <row r="36">
          <cell r="P36">
            <v>3.3374999999999999</v>
          </cell>
        </row>
      </sheetData>
      <sheetData sheetId="7">
        <row r="7">
          <cell r="P7">
            <v>92</v>
          </cell>
        </row>
        <row r="9">
          <cell r="P9">
            <v>121</v>
          </cell>
        </row>
        <row r="10">
          <cell r="P10">
            <v>8.4</v>
          </cell>
        </row>
        <row r="14">
          <cell r="P14">
            <v>5.86</v>
          </cell>
        </row>
        <row r="23">
          <cell r="P23">
            <v>1.5333333333333332</v>
          </cell>
        </row>
        <row r="29">
          <cell r="P29">
            <v>60</v>
          </cell>
        </row>
        <row r="30">
          <cell r="P30">
            <v>8.6666666666666661</v>
          </cell>
        </row>
        <row r="31">
          <cell r="P31">
            <v>123.33333333333333</v>
          </cell>
        </row>
        <row r="32">
          <cell r="P32">
            <v>9.0266666666666673</v>
          </cell>
        </row>
        <row r="33">
          <cell r="P33">
            <v>26.666666666666668</v>
          </cell>
        </row>
        <row r="34">
          <cell r="P34">
            <v>9.7833333333333328E-2</v>
          </cell>
        </row>
        <row r="36">
          <cell r="P36">
            <v>3.5575000000000006</v>
          </cell>
        </row>
      </sheetData>
      <sheetData sheetId="8">
        <row r="7">
          <cell r="P7">
            <v>114</v>
          </cell>
        </row>
        <row r="9">
          <cell r="P9">
            <v>123</v>
          </cell>
        </row>
        <row r="10">
          <cell r="P10">
            <v>8.65</v>
          </cell>
        </row>
        <row r="14">
          <cell r="P14">
            <v>8.2200000000000006</v>
          </cell>
        </row>
        <row r="23">
          <cell r="P23">
            <v>1.986666666666667</v>
          </cell>
        </row>
        <row r="29">
          <cell r="P29">
            <v>66.333333333333329</v>
          </cell>
        </row>
        <row r="30">
          <cell r="P30">
            <v>7.666666666666667</v>
          </cell>
        </row>
        <row r="31">
          <cell r="P31">
            <v>121.66666666666667</v>
          </cell>
        </row>
        <row r="32">
          <cell r="P32">
            <v>8.9333333333333318</v>
          </cell>
        </row>
        <row r="33">
          <cell r="P33">
            <v>25.5</v>
          </cell>
        </row>
        <row r="34">
          <cell r="P34">
            <v>9.5833333333333326E-2</v>
          </cell>
        </row>
        <row r="36">
          <cell r="P36">
            <v>3.4783333333333339</v>
          </cell>
        </row>
      </sheetData>
      <sheetData sheetId="9">
        <row r="7">
          <cell r="P7">
            <v>92</v>
          </cell>
        </row>
        <row r="9">
          <cell r="P9">
            <v>120</v>
          </cell>
        </row>
        <row r="10">
          <cell r="P10">
            <v>8.65</v>
          </cell>
        </row>
        <row r="14">
          <cell r="P14">
            <v>6.54</v>
          </cell>
        </row>
        <row r="23">
          <cell r="P23">
            <v>1.9316666666666669</v>
          </cell>
        </row>
        <row r="29">
          <cell r="P29">
            <v>68</v>
          </cell>
        </row>
        <row r="30">
          <cell r="P30">
            <v>11</v>
          </cell>
        </row>
        <row r="31">
          <cell r="P31">
            <v>119.66666666666667</v>
          </cell>
        </row>
        <row r="32">
          <cell r="P32">
            <v>8.9233333333333338</v>
          </cell>
        </row>
        <row r="33">
          <cell r="P33">
            <v>27</v>
          </cell>
        </row>
        <row r="34">
          <cell r="P34">
            <v>6.9166666666666668E-2</v>
          </cell>
        </row>
        <row r="36">
          <cell r="P36">
            <v>3.3149999999999999</v>
          </cell>
        </row>
      </sheetData>
      <sheetData sheetId="10">
        <row r="7">
          <cell r="P7">
            <v>90</v>
          </cell>
        </row>
        <row r="9">
          <cell r="P9">
            <v>116</v>
          </cell>
        </row>
        <row r="10">
          <cell r="P10">
            <v>8.7100000000000009</v>
          </cell>
        </row>
        <row r="14">
          <cell r="P14">
            <v>5.99</v>
          </cell>
        </row>
        <row r="23">
          <cell r="P23">
            <v>1.6366666666666665</v>
          </cell>
        </row>
        <row r="29">
          <cell r="P29">
            <v>61</v>
          </cell>
        </row>
        <row r="30">
          <cell r="P30">
            <v>7.333333333333333</v>
          </cell>
        </row>
        <row r="31">
          <cell r="P31">
            <v>118</v>
          </cell>
        </row>
        <row r="32">
          <cell r="P32">
            <v>8.98</v>
          </cell>
        </row>
        <row r="33">
          <cell r="P33">
            <v>26.666666666666668</v>
          </cell>
        </row>
        <row r="34">
          <cell r="P34">
            <v>9.6499999999999989E-2</v>
          </cell>
        </row>
        <row r="36">
          <cell r="P36">
            <v>3.4716666666666671</v>
          </cell>
        </row>
      </sheetData>
      <sheetData sheetId="11">
        <row r="7">
          <cell r="P7">
            <v>86</v>
          </cell>
        </row>
        <row r="9">
          <cell r="P9">
            <v>120</v>
          </cell>
        </row>
        <row r="10">
          <cell r="P10">
            <v>8.66</v>
          </cell>
        </row>
        <row r="14">
          <cell r="P14">
            <v>6.92</v>
          </cell>
        </row>
        <row r="23">
          <cell r="P23">
            <v>1.8583333333333332</v>
          </cell>
        </row>
        <row r="29">
          <cell r="P29">
            <v>67.666666666666671</v>
          </cell>
        </row>
        <row r="30">
          <cell r="P30">
            <v>9</v>
          </cell>
        </row>
        <row r="31">
          <cell r="P31">
            <v>118.33333333333333</v>
          </cell>
        </row>
        <row r="32">
          <cell r="P32">
            <v>9.01</v>
          </cell>
        </row>
        <row r="33">
          <cell r="P33">
            <v>26</v>
          </cell>
        </row>
        <row r="34">
          <cell r="P34">
            <v>7.2000000000000008E-2</v>
          </cell>
        </row>
        <row r="36">
          <cell r="P36">
            <v>3.5491666666666668</v>
          </cell>
        </row>
      </sheetData>
      <sheetData sheetId="12">
        <row r="7">
          <cell r="P7">
            <v>93</v>
          </cell>
        </row>
        <row r="9">
          <cell r="P9">
            <v>114</v>
          </cell>
        </row>
        <row r="10">
          <cell r="P10">
            <v>8.82</v>
          </cell>
        </row>
        <row r="14">
          <cell r="P14">
            <v>6.06</v>
          </cell>
        </row>
        <row r="23">
          <cell r="P23">
            <v>1.8716666666666668</v>
          </cell>
        </row>
        <row r="29">
          <cell r="P29">
            <v>70.333333333333329</v>
          </cell>
        </row>
        <row r="30">
          <cell r="P30">
            <v>7.666666666666667</v>
          </cell>
        </row>
        <row r="31">
          <cell r="P31">
            <v>89.666666666666671</v>
          </cell>
        </row>
        <row r="32">
          <cell r="P32">
            <v>8.9883333333333315</v>
          </cell>
        </row>
        <row r="33">
          <cell r="P33">
            <v>27.333333333333332</v>
          </cell>
        </row>
        <row r="34">
          <cell r="P34">
            <v>8.6000000000000007E-2</v>
          </cell>
        </row>
        <row r="36">
          <cell r="P36">
            <v>3.3933333333333331</v>
          </cell>
        </row>
      </sheetData>
      <sheetData sheetId="13">
        <row r="7">
          <cell r="P7">
            <v>98</v>
          </cell>
        </row>
        <row r="9">
          <cell r="P9">
            <v>131</v>
          </cell>
        </row>
        <row r="10">
          <cell r="P10">
            <v>8.85</v>
          </cell>
        </row>
        <row r="14">
          <cell r="P14">
            <v>7.65</v>
          </cell>
        </row>
        <row r="23">
          <cell r="P23">
            <v>1.9583333333333333</v>
          </cell>
        </row>
        <row r="29">
          <cell r="P29">
            <v>71</v>
          </cell>
        </row>
        <row r="30">
          <cell r="P30">
            <v>6.666666666666667</v>
          </cell>
        </row>
        <row r="31">
          <cell r="P31">
            <v>132</v>
          </cell>
        </row>
        <row r="32">
          <cell r="P32">
            <v>8.8849999999999998</v>
          </cell>
        </row>
        <row r="33">
          <cell r="P33">
            <v>27.833333333333332</v>
          </cell>
        </row>
        <row r="34">
          <cell r="P34">
            <v>0.12233333333333334</v>
          </cell>
        </row>
        <row r="36">
          <cell r="P36">
            <v>3.6500000000000004</v>
          </cell>
        </row>
      </sheetData>
      <sheetData sheetId="14">
        <row r="7">
          <cell r="P7">
            <v>94</v>
          </cell>
        </row>
        <row r="9">
          <cell r="P9">
            <v>116</v>
          </cell>
        </row>
        <row r="10">
          <cell r="P10">
            <v>8.48</v>
          </cell>
        </row>
        <row r="14">
          <cell r="P14">
            <v>7.76</v>
          </cell>
        </row>
        <row r="23">
          <cell r="P23">
            <v>1.6266666666666667</v>
          </cell>
        </row>
        <row r="29">
          <cell r="P29">
            <v>67.333333333333329</v>
          </cell>
        </row>
        <row r="30">
          <cell r="P30">
            <v>9.3333333333333339</v>
          </cell>
        </row>
        <row r="31">
          <cell r="P31">
            <v>122.33333333333333</v>
          </cell>
        </row>
        <row r="32">
          <cell r="P32">
            <v>8.8899999999999988</v>
          </cell>
        </row>
        <row r="33">
          <cell r="P33">
            <v>25.5</v>
          </cell>
        </row>
        <row r="34">
          <cell r="P34">
            <v>7.8E-2</v>
          </cell>
        </row>
        <row r="36">
          <cell r="P36">
            <v>3.4049999999999998</v>
          </cell>
        </row>
      </sheetData>
      <sheetData sheetId="15">
        <row r="7">
          <cell r="P7">
            <v>93</v>
          </cell>
        </row>
        <row r="9">
          <cell r="P9">
            <v>115</v>
          </cell>
        </row>
        <row r="10">
          <cell r="P10">
            <v>8.24</v>
          </cell>
        </row>
        <row r="14">
          <cell r="P14">
            <v>7.25</v>
          </cell>
        </row>
        <row r="23">
          <cell r="P23">
            <v>1.9316666666666669</v>
          </cell>
        </row>
        <row r="29">
          <cell r="P29">
            <v>61.666666666666664</v>
          </cell>
        </row>
        <row r="30">
          <cell r="P30">
            <v>8.6666666666666661</v>
          </cell>
        </row>
        <row r="31">
          <cell r="P31">
            <v>121</v>
          </cell>
        </row>
        <row r="32">
          <cell r="P32">
            <v>8.8233333333333324</v>
          </cell>
        </row>
        <row r="33">
          <cell r="P33">
            <v>27.5</v>
          </cell>
        </row>
        <row r="34">
          <cell r="P34">
            <v>8.4166666666666667E-2</v>
          </cell>
        </row>
        <row r="36">
          <cell r="P36">
            <v>3.793333333333333</v>
          </cell>
        </row>
      </sheetData>
      <sheetData sheetId="16">
        <row r="7">
          <cell r="P7">
            <v>92</v>
          </cell>
        </row>
        <row r="9">
          <cell r="P9">
            <v>125</v>
          </cell>
        </row>
        <row r="10">
          <cell r="P10">
            <v>8.3800000000000008</v>
          </cell>
        </row>
        <row r="14">
          <cell r="P14">
            <v>8.66</v>
          </cell>
        </row>
        <row r="23">
          <cell r="P23">
            <v>2.0783333333333331</v>
          </cell>
        </row>
        <row r="29">
          <cell r="P29">
            <v>63.666666666666664</v>
          </cell>
        </row>
        <row r="30">
          <cell r="P30">
            <v>10</v>
          </cell>
        </row>
        <row r="31">
          <cell r="P31">
            <v>109.33333333333333</v>
          </cell>
        </row>
        <row r="32">
          <cell r="P32">
            <v>8.99</v>
          </cell>
        </row>
        <row r="33">
          <cell r="P33">
            <v>26.5</v>
          </cell>
        </row>
        <row r="34">
          <cell r="P34">
            <v>7.4166666666666672E-2</v>
          </cell>
        </row>
        <row r="36">
          <cell r="P36">
            <v>3.5091666666666672</v>
          </cell>
        </row>
      </sheetData>
      <sheetData sheetId="17">
        <row r="7">
          <cell r="P7">
            <v>93</v>
          </cell>
        </row>
        <row r="9">
          <cell r="P9">
            <v>117</v>
          </cell>
        </row>
        <row r="10">
          <cell r="P10">
            <v>8.51</v>
          </cell>
        </row>
        <row r="14">
          <cell r="P14">
            <v>8.92</v>
          </cell>
        </row>
        <row r="23">
          <cell r="P23">
            <v>2.23</v>
          </cell>
        </row>
        <row r="29">
          <cell r="P29">
            <v>69.666666666666671</v>
          </cell>
        </row>
        <row r="30">
          <cell r="P30">
            <v>10</v>
          </cell>
        </row>
        <row r="31">
          <cell r="P31">
            <v>119.33333333333333</v>
          </cell>
        </row>
        <row r="32">
          <cell r="P32">
            <v>8.9183333333333312</v>
          </cell>
        </row>
        <row r="33">
          <cell r="P33">
            <v>26</v>
          </cell>
        </row>
        <row r="34">
          <cell r="P34">
            <v>7.0666666666666669E-2</v>
          </cell>
        </row>
        <row r="36">
          <cell r="P36">
            <v>3.3649999999999998</v>
          </cell>
        </row>
      </sheetData>
      <sheetData sheetId="18">
        <row r="7">
          <cell r="P7">
            <v>94</v>
          </cell>
        </row>
        <row r="9">
          <cell r="P9">
            <v>115</v>
          </cell>
        </row>
        <row r="10">
          <cell r="P10">
            <v>8.4600000000000009</v>
          </cell>
        </row>
        <row r="14">
          <cell r="P14">
            <v>5.56</v>
          </cell>
        </row>
        <row r="23">
          <cell r="P23">
            <v>2.2516666666666665</v>
          </cell>
        </row>
        <row r="29">
          <cell r="P29">
            <v>70.333333333333329</v>
          </cell>
        </row>
        <row r="30">
          <cell r="P30">
            <v>8.3333333333333339</v>
          </cell>
        </row>
        <row r="31">
          <cell r="P31">
            <v>124</v>
          </cell>
        </row>
        <row r="32">
          <cell r="P32">
            <v>8.8433333333333319</v>
          </cell>
        </row>
        <row r="33">
          <cell r="P33">
            <v>25.833333333333332</v>
          </cell>
        </row>
        <row r="34">
          <cell r="P34">
            <v>7.3833333333333348E-2</v>
          </cell>
        </row>
        <row r="36">
          <cell r="P36">
            <v>3.5991666666666666</v>
          </cell>
        </row>
      </sheetData>
      <sheetData sheetId="19">
        <row r="7">
          <cell r="P7">
            <v>95</v>
          </cell>
        </row>
        <row r="9">
          <cell r="P9">
            <v>114</v>
          </cell>
        </row>
        <row r="10">
          <cell r="P10">
            <v>8.5399999999999991</v>
          </cell>
        </row>
        <row r="14">
          <cell r="P14">
            <v>8.09</v>
          </cell>
        </row>
        <row r="23">
          <cell r="P23">
            <v>1.8016666666666665</v>
          </cell>
        </row>
        <row r="29">
          <cell r="P29">
            <v>55.666666666666664</v>
          </cell>
        </row>
        <row r="30">
          <cell r="P30">
            <v>8.3333333333333339</v>
          </cell>
        </row>
        <row r="31">
          <cell r="P31">
            <v>125</v>
          </cell>
        </row>
        <row r="32">
          <cell r="P32">
            <v>9.0566666666666666</v>
          </cell>
        </row>
        <row r="33">
          <cell r="P33">
            <v>26.833333333333332</v>
          </cell>
        </row>
        <row r="34">
          <cell r="P34">
            <v>9.5833333333333326E-2</v>
          </cell>
        </row>
        <row r="36">
          <cell r="P36">
            <v>3.6633333333333327</v>
          </cell>
        </row>
      </sheetData>
      <sheetData sheetId="20">
        <row r="7">
          <cell r="P7">
            <v>100</v>
          </cell>
        </row>
        <row r="9">
          <cell r="P9">
            <v>130</v>
          </cell>
        </row>
        <row r="10">
          <cell r="P10">
            <v>8.43</v>
          </cell>
        </row>
        <row r="23">
          <cell r="P23">
            <v>2.16</v>
          </cell>
        </row>
        <row r="29">
          <cell r="P29">
            <v>71</v>
          </cell>
        </row>
        <row r="30">
          <cell r="P30">
            <v>6</v>
          </cell>
        </row>
        <row r="31">
          <cell r="P31">
            <v>131.66666666666666</v>
          </cell>
        </row>
        <row r="32">
          <cell r="P32">
            <v>8.56</v>
          </cell>
        </row>
        <row r="33">
          <cell r="P33">
            <v>26.166666666666668</v>
          </cell>
        </row>
        <row r="34">
          <cell r="P34">
            <v>0.11483333333333333</v>
          </cell>
        </row>
        <row r="36">
          <cell r="P36">
            <v>3.4575</v>
          </cell>
        </row>
      </sheetData>
      <sheetData sheetId="21">
        <row r="7">
          <cell r="P7">
            <v>100</v>
          </cell>
        </row>
        <row r="9">
          <cell r="P9">
            <v>132</v>
          </cell>
        </row>
        <row r="10">
          <cell r="P10">
            <v>8.6199999999999992</v>
          </cell>
        </row>
        <row r="14">
          <cell r="P14">
            <v>6.74</v>
          </cell>
        </row>
        <row r="23">
          <cell r="P23">
            <v>1.9783333333333335</v>
          </cell>
        </row>
        <row r="29">
          <cell r="P29">
            <v>65</v>
          </cell>
        </row>
        <row r="30">
          <cell r="P30">
            <v>6</v>
          </cell>
        </row>
        <row r="31">
          <cell r="P31">
            <v>131.33333333333334</v>
          </cell>
        </row>
        <row r="32">
          <cell r="P32">
            <v>8.74</v>
          </cell>
        </row>
        <row r="33">
          <cell r="P33">
            <v>27.166666666666668</v>
          </cell>
        </row>
        <row r="34">
          <cell r="P34">
            <v>0.10566666666666667</v>
          </cell>
        </row>
        <row r="36">
          <cell r="P36">
            <v>3.5449999999999999</v>
          </cell>
        </row>
      </sheetData>
      <sheetData sheetId="22">
        <row r="7">
          <cell r="P7">
            <v>92</v>
          </cell>
        </row>
        <row r="9">
          <cell r="P9">
            <v>120</v>
          </cell>
        </row>
        <row r="10">
          <cell r="P10">
            <v>8.51</v>
          </cell>
        </row>
        <row r="14">
          <cell r="P14">
            <v>8.44</v>
          </cell>
        </row>
        <row r="23">
          <cell r="P23">
            <v>2.2000000000000002</v>
          </cell>
        </row>
        <row r="29">
          <cell r="P29">
            <v>60.333333333333336</v>
          </cell>
        </row>
        <row r="30">
          <cell r="P30">
            <v>7.333333333333333</v>
          </cell>
        </row>
        <row r="31">
          <cell r="P31">
            <v>118.66666666666667</v>
          </cell>
        </row>
        <row r="32">
          <cell r="P32">
            <v>8.98</v>
          </cell>
        </row>
        <row r="33">
          <cell r="P33">
            <v>25.333333333333332</v>
          </cell>
        </row>
        <row r="34">
          <cell r="P34">
            <v>9.4833333333333325E-2</v>
          </cell>
        </row>
        <row r="36">
          <cell r="P36">
            <v>3.8125</v>
          </cell>
        </row>
      </sheetData>
      <sheetData sheetId="23">
        <row r="7">
          <cell r="P7">
            <v>91</v>
          </cell>
        </row>
        <row r="9">
          <cell r="P9">
            <v>122</v>
          </cell>
        </row>
        <row r="10">
          <cell r="P10">
            <v>8.73</v>
          </cell>
        </row>
        <row r="14">
          <cell r="P14">
            <v>7.15</v>
          </cell>
        </row>
        <row r="23">
          <cell r="P23">
            <v>2.2849999999999997</v>
          </cell>
        </row>
        <row r="29">
          <cell r="P29">
            <v>60.333333333333336</v>
          </cell>
        </row>
        <row r="30">
          <cell r="P30">
            <v>7</v>
          </cell>
        </row>
        <row r="31">
          <cell r="P31">
            <v>114.66666666666667</v>
          </cell>
        </row>
        <row r="32">
          <cell r="P32">
            <v>9.0633333333333326</v>
          </cell>
        </row>
        <row r="33">
          <cell r="P33">
            <v>26.833333333333332</v>
          </cell>
        </row>
        <row r="34">
          <cell r="P34">
            <v>0.10283333333333333</v>
          </cell>
        </row>
        <row r="36">
          <cell r="P36">
            <v>3.7725000000000004</v>
          </cell>
        </row>
      </sheetData>
      <sheetData sheetId="24">
        <row r="7">
          <cell r="P7">
            <v>105</v>
          </cell>
        </row>
        <row r="9">
          <cell r="P9">
            <v>125</v>
          </cell>
        </row>
        <row r="10">
          <cell r="P10">
            <v>8.1199999999999992</v>
          </cell>
        </row>
        <row r="14">
          <cell r="P14">
            <v>5.15</v>
          </cell>
        </row>
        <row r="23">
          <cell r="P23">
            <v>2.0216666666666669</v>
          </cell>
        </row>
        <row r="29">
          <cell r="P29">
            <v>64</v>
          </cell>
        </row>
        <row r="30">
          <cell r="P30">
            <v>8.3333333333333339</v>
          </cell>
        </row>
        <row r="31">
          <cell r="P31">
            <v>116.33333333333333</v>
          </cell>
        </row>
        <row r="32">
          <cell r="P32">
            <v>8.9466666666666672</v>
          </cell>
        </row>
        <row r="33">
          <cell r="P33">
            <v>26.666666666666668</v>
          </cell>
        </row>
        <row r="34">
          <cell r="P34">
            <v>8.2000000000000003E-2</v>
          </cell>
        </row>
        <row r="36">
          <cell r="P36">
            <v>3.6775000000000002</v>
          </cell>
        </row>
      </sheetData>
      <sheetData sheetId="25">
        <row r="7">
          <cell r="P7">
            <v>87</v>
          </cell>
        </row>
        <row r="9">
          <cell r="P9">
            <v>110</v>
          </cell>
        </row>
        <row r="10">
          <cell r="P10">
            <v>8.3699999999999992</v>
          </cell>
        </row>
        <row r="14">
          <cell r="P14">
            <v>7.23</v>
          </cell>
        </row>
        <row r="23">
          <cell r="P23">
            <v>2.3066666666666662</v>
          </cell>
        </row>
        <row r="29">
          <cell r="P29">
            <v>77.666666666666671</v>
          </cell>
        </row>
        <row r="30">
          <cell r="P30">
            <v>6.333333333333333</v>
          </cell>
        </row>
        <row r="31">
          <cell r="P31">
            <v>127.33333333333333</v>
          </cell>
        </row>
        <row r="32">
          <cell r="P32">
            <v>8.6033333333333335</v>
          </cell>
        </row>
        <row r="33">
          <cell r="P33">
            <v>25.833333333333332</v>
          </cell>
        </row>
        <row r="34">
          <cell r="P34">
            <v>0.11033333333333332</v>
          </cell>
        </row>
        <row r="36">
          <cell r="P36">
            <v>3.0783333333333345</v>
          </cell>
        </row>
      </sheetData>
      <sheetData sheetId="26">
        <row r="7">
          <cell r="P7">
            <v>89</v>
          </cell>
        </row>
        <row r="9">
          <cell r="P9">
            <v>112</v>
          </cell>
        </row>
        <row r="10">
          <cell r="P10">
            <v>8.4499999999999993</v>
          </cell>
        </row>
        <row r="14">
          <cell r="P14">
            <v>6.17</v>
          </cell>
        </row>
        <row r="23">
          <cell r="P23">
            <v>2.3516666666666666</v>
          </cell>
        </row>
        <row r="29">
          <cell r="P29">
            <v>62.333333333333336</v>
          </cell>
        </row>
        <row r="30">
          <cell r="P30">
            <v>6.666666666666667</v>
          </cell>
        </row>
        <row r="31">
          <cell r="P31">
            <v>113.66666666666667</v>
          </cell>
        </row>
        <row r="32">
          <cell r="P32">
            <v>8.9816666666666674</v>
          </cell>
        </row>
        <row r="33">
          <cell r="P33">
            <v>26.166666666666668</v>
          </cell>
        </row>
        <row r="34">
          <cell r="P34">
            <v>9.9166666666666667E-2</v>
          </cell>
        </row>
        <row r="36">
          <cell r="P36">
            <v>3.4149999999999996</v>
          </cell>
        </row>
      </sheetData>
      <sheetData sheetId="27">
        <row r="7">
          <cell r="P7">
            <v>88</v>
          </cell>
        </row>
        <row r="9">
          <cell r="P9">
            <v>125</v>
          </cell>
        </row>
        <row r="10">
          <cell r="P10">
            <v>8.3699999999999992</v>
          </cell>
        </row>
        <row r="14">
          <cell r="P14">
            <v>6.51</v>
          </cell>
        </row>
        <row r="23">
          <cell r="P23">
            <v>2.6040000000000001</v>
          </cell>
        </row>
        <row r="29">
          <cell r="P29">
            <v>66</v>
          </cell>
        </row>
        <row r="30">
          <cell r="P30">
            <v>7.666666666666667</v>
          </cell>
        </row>
        <row r="31">
          <cell r="P31">
            <v>118.33333333333333</v>
          </cell>
        </row>
        <row r="32">
          <cell r="P32">
            <v>8.7666666666666675</v>
          </cell>
        </row>
        <row r="33">
          <cell r="P33">
            <v>27</v>
          </cell>
        </row>
        <row r="34">
          <cell r="P34">
            <v>9.4333333333333338E-2</v>
          </cell>
        </row>
        <row r="36">
          <cell r="P36">
            <v>3.8158333333333334</v>
          </cell>
        </row>
      </sheetData>
      <sheetData sheetId="28">
        <row r="7">
          <cell r="P7">
            <v>85</v>
          </cell>
        </row>
        <row r="9">
          <cell r="P9">
            <v>110</v>
          </cell>
        </row>
        <row r="10">
          <cell r="P10">
            <v>8.23</v>
          </cell>
        </row>
        <row r="14">
          <cell r="P14">
            <v>5.65</v>
          </cell>
        </row>
        <row r="23">
          <cell r="P23">
            <v>2.0816666666666666</v>
          </cell>
        </row>
        <row r="29">
          <cell r="P29">
            <v>62.666666666666664</v>
          </cell>
        </row>
        <row r="30">
          <cell r="P30">
            <v>11.666666666666666</v>
          </cell>
        </row>
        <row r="31">
          <cell r="P31">
            <v>108.33333333333333</v>
          </cell>
        </row>
        <row r="32">
          <cell r="P32">
            <v>8.6449999999999996</v>
          </cell>
        </row>
        <row r="33">
          <cell r="P33">
            <v>26.666666666666668</v>
          </cell>
        </row>
        <row r="34">
          <cell r="P34">
            <v>0.15716666666666668</v>
          </cell>
        </row>
        <row r="36">
          <cell r="P36">
            <v>3.7683333333333331</v>
          </cell>
        </row>
      </sheetData>
      <sheetData sheetId="29">
        <row r="7">
          <cell r="P7">
            <v>87</v>
          </cell>
        </row>
        <row r="9">
          <cell r="P9">
            <v>115</v>
          </cell>
        </row>
        <row r="10">
          <cell r="P10">
            <v>8.2799999999999994</v>
          </cell>
        </row>
        <row r="14">
          <cell r="P14">
            <v>6.27</v>
          </cell>
        </row>
        <row r="23">
          <cell r="P23">
            <v>1.9966666666666668</v>
          </cell>
        </row>
        <row r="29">
          <cell r="P29">
            <v>53</v>
          </cell>
        </row>
        <row r="30">
          <cell r="P30">
            <v>6.666666666666667</v>
          </cell>
        </row>
        <row r="31">
          <cell r="P31">
            <v>108.33333333333333</v>
          </cell>
        </row>
        <row r="32">
          <cell r="P32">
            <v>8.990000000000002</v>
          </cell>
        </row>
        <row r="33">
          <cell r="P33">
            <v>27</v>
          </cell>
        </row>
        <row r="34">
          <cell r="P34">
            <v>9.2499999999999985E-2</v>
          </cell>
        </row>
        <row r="36">
          <cell r="P36">
            <v>3.8683333333333336</v>
          </cell>
        </row>
      </sheetData>
      <sheetData sheetId="30">
        <row r="7">
          <cell r="P7">
            <v>87</v>
          </cell>
        </row>
        <row r="9">
          <cell r="P9">
            <v>115</v>
          </cell>
        </row>
        <row r="10">
          <cell r="P10">
            <v>8.43</v>
          </cell>
        </row>
        <row r="14">
          <cell r="P14">
            <v>6.54</v>
          </cell>
        </row>
        <row r="23">
          <cell r="P23">
            <v>1.88</v>
          </cell>
        </row>
        <row r="29">
          <cell r="P29">
            <v>59</v>
          </cell>
        </row>
        <row r="30">
          <cell r="P30">
            <v>9</v>
          </cell>
        </row>
        <row r="31">
          <cell r="P31">
            <v>119.33333333333333</v>
          </cell>
        </row>
        <row r="32">
          <cell r="P32">
            <v>8.8733333333333331</v>
          </cell>
        </row>
        <row r="33">
          <cell r="P33">
            <v>27.833333333333332</v>
          </cell>
        </row>
        <row r="34">
          <cell r="P34">
            <v>8.5166666666666654E-2</v>
          </cell>
        </row>
        <row r="36">
          <cell r="P36">
            <v>3.15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hemical Repor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4" topLeftCell="B12" activePane="bottomRight" state="frozen"/>
      <selection pane="topRight" activeCell="B1" sqref="B1"/>
      <selection pane="bottomLeft" activeCell="A7" sqref="A7"/>
      <selection pane="bottomRight" activeCell="A36" sqref="A36:XFD36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55" t="s">
        <v>26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</row>
    <row r="2" spans="1:20" x14ac:dyDescent="0.2">
      <c r="A2" s="356" t="s">
        <v>25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</row>
    <row r="3" spans="1:20" ht="18" customHeight="1" thickBot="1" x14ac:dyDescent="0.3">
      <c r="A3" s="347"/>
      <c r="B3" s="347"/>
      <c r="C3" s="141"/>
      <c r="K3" s="158"/>
      <c r="M3" s="158"/>
      <c r="N3" s="353" t="s">
        <v>122</v>
      </c>
      <c r="O3" s="354"/>
      <c r="P3" s="354"/>
      <c r="Q3" s="313"/>
      <c r="R3" s="351"/>
      <c r="S3" s="351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17926.98</v>
      </c>
      <c r="C5" s="8"/>
      <c r="D5" s="5">
        <v>4063086</v>
      </c>
      <c r="E5" s="8"/>
      <c r="F5" s="227">
        <v>38.276800000000001</v>
      </c>
      <c r="G5" s="8"/>
      <c r="H5" s="7">
        <v>40880</v>
      </c>
      <c r="I5" s="8"/>
      <c r="J5" s="7">
        <v>1337967</v>
      </c>
      <c r="K5" s="8"/>
      <c r="L5" s="8">
        <v>406.5215</v>
      </c>
      <c r="M5" s="8"/>
      <c r="N5" s="278"/>
      <c r="O5" s="279"/>
      <c r="P5" s="280"/>
      <c r="Q5" s="278">
        <v>4712.88</v>
      </c>
      <c r="R5" s="281"/>
      <c r="S5" s="343"/>
      <c r="T5" s="324"/>
    </row>
    <row r="6" spans="1:20" ht="15" customHeight="1" x14ac:dyDescent="0.2">
      <c r="A6" s="145">
        <v>1</v>
      </c>
      <c r="B6" s="275">
        <f>'[1]1'!$J$34</f>
        <v>17935.48</v>
      </c>
      <c r="C6" s="6">
        <f>IF(ISBLANK(Pumpage!B6),"",(B6-B5))</f>
        <v>8.5</v>
      </c>
      <c r="D6" s="276">
        <f>'[1]1'!$J$32</f>
        <v>4063086</v>
      </c>
      <c r="E6" s="6">
        <f t="shared" ref="E6:E36" si="0">IF(ISBLANK(D6),"",(D6-D5)/1000000)</f>
        <v>0</v>
      </c>
      <c r="F6" s="277">
        <f>'[1]1'!$J$33</f>
        <v>38.319200000000002</v>
      </c>
      <c r="G6" s="6">
        <f t="shared" ref="G6:G19" si="1">IF(ISBLANK(F6),"",(F6-F5))</f>
        <v>4.2400000000000659E-2</v>
      </c>
      <c r="H6" s="276">
        <f>'[1]1'!$J$35</f>
        <v>40880</v>
      </c>
      <c r="I6" s="6">
        <f t="shared" ref="I6:I36" si="2">IF(ISBLANK(H6),"",(H6-H5)*1000/1000000)</f>
        <v>0</v>
      </c>
      <c r="J6" s="276">
        <f>'[1]1'!$J$29</f>
        <v>1483897</v>
      </c>
      <c r="K6" s="6">
        <f t="shared" ref="K6:K36" si="3">IF(ISBLANK(J6),"",(J6-J5)/1000000)</f>
        <v>0.14593</v>
      </c>
      <c r="L6" s="275">
        <f>'[1]1'!$J$31</f>
        <v>414.51609999999999</v>
      </c>
      <c r="M6" s="6">
        <f t="shared" ref="M6:M36" si="4">IF(ISBLANK(L6),"",(L6-L5))</f>
        <v>7.9945999999999913</v>
      </c>
      <c r="N6" s="282">
        <v>733.69</v>
      </c>
      <c r="O6" s="283">
        <v>26306</v>
      </c>
      <c r="P6" s="331">
        <v>537.46</v>
      </c>
      <c r="Q6" s="331">
        <f>'[1]1'!$J$30</f>
        <v>4716.34</v>
      </c>
      <c r="R6" s="319">
        <f t="shared" ref="R6:R36" si="5">IF(ISBLANK(Q6),"",(Q6-Q5))</f>
        <v>3.4600000000000364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17942.09</v>
      </c>
      <c r="C7" s="6">
        <f t="shared" ref="C7:C36" si="6">IF(ISBLANK(B7),"",(B7-B6))</f>
        <v>6.6100000000005821</v>
      </c>
      <c r="D7" s="276">
        <f>'[1]2'!$J$32</f>
        <v>4107670</v>
      </c>
      <c r="E7" s="6">
        <f t="shared" si="0"/>
        <v>4.4583999999999999E-2</v>
      </c>
      <c r="F7" s="277">
        <f>'[1]2'!$J$33</f>
        <v>38.319299999999998</v>
      </c>
      <c r="G7" s="6">
        <f t="shared" si="1"/>
        <v>9.9999999996214228E-5</v>
      </c>
      <c r="H7" s="276">
        <f>'[1]2'!$J$35</f>
        <v>40880</v>
      </c>
      <c r="I7" s="6">
        <f t="shared" si="2"/>
        <v>0</v>
      </c>
      <c r="J7" s="276">
        <f>'[1]2'!$J$29</f>
        <v>1625244</v>
      </c>
      <c r="K7" s="6">
        <f t="shared" si="3"/>
        <v>0.141347</v>
      </c>
      <c r="L7" s="275">
        <f>'[1]2'!$J$31</f>
        <v>421.48309999999998</v>
      </c>
      <c r="M7" s="6">
        <f t="shared" si="4"/>
        <v>6.9669999999999845</v>
      </c>
      <c r="N7" s="282">
        <v>733.67</v>
      </c>
      <c r="O7" s="283">
        <v>26275</v>
      </c>
      <c r="P7" s="331">
        <v>537.45000000000005</v>
      </c>
      <c r="Q7" s="331">
        <f>'[1]2'!$J$30</f>
        <v>4719.8599999999997</v>
      </c>
      <c r="R7" s="319">
        <f t="shared" si="5"/>
        <v>3.5199999999995271</v>
      </c>
      <c r="S7" s="339"/>
      <c r="T7" s="325" t="str">
        <f t="shared" ref="T7:T36" si="7">IF(ISBLANK(S7),"",(S7-S6))</f>
        <v/>
      </c>
    </row>
    <row r="8" spans="1:20" ht="15" customHeight="1" x14ac:dyDescent="0.2">
      <c r="A8" s="145">
        <v>3</v>
      </c>
      <c r="B8" s="275">
        <f>'[1]3'!$J$34</f>
        <v>17949.48</v>
      </c>
      <c r="C8" s="6">
        <f t="shared" si="6"/>
        <v>7.3899999999994179</v>
      </c>
      <c r="D8" s="276">
        <f>'[1]3'!$J$32</f>
        <v>4574300</v>
      </c>
      <c r="E8" s="6">
        <f t="shared" si="0"/>
        <v>0.46662999999999999</v>
      </c>
      <c r="F8" s="277">
        <f>'[1]3'!$J$33</f>
        <v>38.383699999999997</v>
      </c>
      <c r="G8" s="6">
        <f t="shared" si="1"/>
        <v>6.4399999999999125E-2</v>
      </c>
      <c r="H8" s="276">
        <f>'[1]3'!$J$35</f>
        <v>41270</v>
      </c>
      <c r="I8" s="6">
        <f t="shared" si="2"/>
        <v>0.39</v>
      </c>
      <c r="J8" s="276">
        <f>'[1]3'!$J$29</f>
        <v>1770018</v>
      </c>
      <c r="K8" s="6">
        <f t="shared" si="3"/>
        <v>0.14477400000000001</v>
      </c>
      <c r="L8" s="275">
        <f>'[1]3'!$J$31</f>
        <v>428.89139999999998</v>
      </c>
      <c r="M8" s="6">
        <f t="shared" si="4"/>
        <v>7.408299999999997</v>
      </c>
      <c r="N8" s="282">
        <v>733.66</v>
      </c>
      <c r="O8" s="283">
        <v>26259</v>
      </c>
      <c r="P8" s="331">
        <v>537.44000000000005</v>
      </c>
      <c r="Q8" s="331">
        <f>'[1]3'!$J$30</f>
        <v>4723.3100000000004</v>
      </c>
      <c r="R8" s="319">
        <f t="shared" si="5"/>
        <v>3.4500000000007276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17955.91</v>
      </c>
      <c r="C9" s="6">
        <f t="shared" si="6"/>
        <v>6.430000000000291</v>
      </c>
      <c r="D9" s="276">
        <f>'[1]4'!$J$32</f>
        <v>4639870</v>
      </c>
      <c r="E9" s="6">
        <f t="shared" si="0"/>
        <v>6.5570000000000003E-2</v>
      </c>
      <c r="F9" s="277">
        <f>'[1]4'!$J$33</f>
        <v>38.4253</v>
      </c>
      <c r="G9" s="6">
        <f t="shared" si="1"/>
        <v>4.1600000000002524E-2</v>
      </c>
      <c r="H9" s="276">
        <f>'[1]4'!$J$35</f>
        <v>41270</v>
      </c>
      <c r="I9" s="6">
        <f t="shared" si="2"/>
        <v>0</v>
      </c>
      <c r="J9" s="276">
        <f>'[1]4'!$J$29</f>
        <v>1913130</v>
      </c>
      <c r="K9" s="6">
        <f t="shared" si="3"/>
        <v>0.14311199999999999</v>
      </c>
      <c r="L9" s="275">
        <f>'[1]4'!$J$31</f>
        <v>435.8159</v>
      </c>
      <c r="M9" s="6">
        <f t="shared" si="4"/>
        <v>6.9245000000000232</v>
      </c>
      <c r="N9" s="282">
        <v>733.64</v>
      </c>
      <c r="O9" s="283">
        <v>26228</v>
      </c>
      <c r="P9" s="331">
        <v>537.41</v>
      </c>
      <c r="Q9" s="331">
        <f>'[1]4'!$J$30</f>
        <v>4726.76</v>
      </c>
      <c r="R9" s="319">
        <f t="shared" si="5"/>
        <v>3.4499999999998181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17963.13</v>
      </c>
      <c r="C10" s="6">
        <f t="shared" si="6"/>
        <v>7.2200000000011642</v>
      </c>
      <c r="D10" s="276">
        <f>'[1]5'!$J$32</f>
        <v>4945164</v>
      </c>
      <c r="E10" s="6">
        <f t="shared" si="0"/>
        <v>0.30529400000000001</v>
      </c>
      <c r="F10" s="277">
        <f>'[1]5'!$J$33</f>
        <v>38.4255</v>
      </c>
      <c r="G10" s="6">
        <f t="shared" si="1"/>
        <v>1.9999999999953388E-4</v>
      </c>
      <c r="H10" s="276">
        <f>'[1]5'!$J$35</f>
        <v>41530</v>
      </c>
      <c r="I10" s="6">
        <f t="shared" si="2"/>
        <v>0.26</v>
      </c>
      <c r="J10" s="276">
        <f>'[1]5'!$J$29</f>
        <v>2057890</v>
      </c>
      <c r="K10" s="6">
        <f t="shared" si="3"/>
        <v>0.14476</v>
      </c>
      <c r="L10" s="275">
        <f>'[1]5'!$J$31</f>
        <v>443.30840000000001</v>
      </c>
      <c r="M10" s="6">
        <f t="shared" si="4"/>
        <v>7.4925000000000068</v>
      </c>
      <c r="N10" s="282">
        <v>733.62</v>
      </c>
      <c r="O10" s="283">
        <v>26196</v>
      </c>
      <c r="P10" s="331">
        <v>537.39</v>
      </c>
      <c r="Q10" s="331">
        <f>'[1]5'!$J$30</f>
        <v>4730.2299999999996</v>
      </c>
      <c r="R10" s="319">
        <f t="shared" si="5"/>
        <v>3.4699999999993452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17970.599999999999</v>
      </c>
      <c r="C11" s="6">
        <f t="shared" si="6"/>
        <v>7.4699999999975262</v>
      </c>
      <c r="D11" s="276">
        <f>'[1]6'!$J$32</f>
        <v>5014407</v>
      </c>
      <c r="E11" s="6">
        <f>IF(ISBLANK(D11),"",(D11-D10)/1000000)</f>
        <v>6.9242999999999999E-2</v>
      </c>
      <c r="F11" s="277">
        <f>'[1]6'!$J$33</f>
        <v>38.4255</v>
      </c>
      <c r="G11" s="6">
        <f t="shared" si="1"/>
        <v>0</v>
      </c>
      <c r="H11" s="276">
        <f>'[1]6'!$J$35</f>
        <v>41644</v>
      </c>
      <c r="I11" s="6">
        <f t="shared" si="2"/>
        <v>0.114</v>
      </c>
      <c r="J11" s="276">
        <f>'[1]6'!$J$29</f>
        <v>2207759</v>
      </c>
      <c r="K11" s="6">
        <f t="shared" si="3"/>
        <v>0.149869</v>
      </c>
      <c r="L11" s="275">
        <f>'[1]6'!$J$31</f>
        <v>450.31079999999997</v>
      </c>
      <c r="M11" s="6">
        <f t="shared" si="4"/>
        <v>7.002399999999966</v>
      </c>
      <c r="N11" s="282">
        <v>733.61</v>
      </c>
      <c r="O11" s="283">
        <v>26181</v>
      </c>
      <c r="P11" s="331">
        <v>537.37</v>
      </c>
      <c r="Q11" s="331">
        <f>'[1]6'!$J$30</f>
        <v>4733.71</v>
      </c>
      <c r="R11" s="319">
        <f t="shared" si="5"/>
        <v>3.4800000000004729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17976.150000000001</v>
      </c>
      <c r="C12" s="6">
        <f>IF(ISBLANK(B12),"",(B12-B11))</f>
        <v>5.5500000000029104</v>
      </c>
      <c r="D12" s="276">
        <f>'[1]7'!$J$32</f>
        <v>5185931</v>
      </c>
      <c r="E12" s="6">
        <f t="shared" si="0"/>
        <v>0.17152400000000001</v>
      </c>
      <c r="F12" s="277">
        <f>'[1]7'!$J$33</f>
        <v>38.486699999999999</v>
      </c>
      <c r="G12" s="6">
        <f t="shared" si="1"/>
        <v>6.1199999999999477E-2</v>
      </c>
      <c r="H12" s="276">
        <f>'[1]7'!$J$35</f>
        <v>41644</v>
      </c>
      <c r="I12" s="6">
        <f t="shared" si="2"/>
        <v>0</v>
      </c>
      <c r="J12" s="276">
        <f>'[1]7'!$J$29</f>
        <v>2355070</v>
      </c>
      <c r="K12" s="6">
        <f t="shared" si="3"/>
        <v>0.147311</v>
      </c>
      <c r="L12" s="275">
        <f>'[1]7'!$J$31</f>
        <v>456.57929999999999</v>
      </c>
      <c r="M12" s="6">
        <f t="shared" si="4"/>
        <v>6.2685000000000173</v>
      </c>
      <c r="N12" s="282">
        <v>733.61</v>
      </c>
      <c r="O12" s="283">
        <v>26181</v>
      </c>
      <c r="P12" s="331">
        <v>537.69000000000005</v>
      </c>
      <c r="Q12" s="331">
        <f>'[1]7'!$J$30</f>
        <v>4737.24</v>
      </c>
      <c r="R12" s="319">
        <f t="shared" si="5"/>
        <v>3.5299999999997453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17982.59</v>
      </c>
      <c r="C13" s="6">
        <f t="shared" si="6"/>
        <v>6.4399999999986903</v>
      </c>
      <c r="D13" s="276">
        <f>'[1]8'!$J$32</f>
        <v>5349513</v>
      </c>
      <c r="E13" s="6">
        <f t="shared" si="0"/>
        <v>0.16358200000000001</v>
      </c>
      <c r="F13" s="277">
        <f>'[1]8'!$J$33</f>
        <v>38.486699999999999</v>
      </c>
      <c r="G13" s="6">
        <f t="shared" si="1"/>
        <v>0</v>
      </c>
      <c r="H13" s="276">
        <f>'[1]8'!$J$35</f>
        <v>41751</v>
      </c>
      <c r="I13" s="6">
        <f t="shared" si="2"/>
        <v>0.107</v>
      </c>
      <c r="J13" s="276">
        <f>'[1]8'!$J$29</f>
        <v>2499580</v>
      </c>
      <c r="K13" s="6">
        <f t="shared" si="3"/>
        <v>0.14451</v>
      </c>
      <c r="L13" s="275">
        <f>'[1]8'!$J$31</f>
        <v>463.09679999999997</v>
      </c>
      <c r="M13" s="6">
        <f t="shared" si="4"/>
        <v>6.5174999999999841</v>
      </c>
      <c r="N13" s="282">
        <v>733.61</v>
      </c>
      <c r="O13" s="283">
        <v>26181</v>
      </c>
      <c r="P13" s="331">
        <v>537.28</v>
      </c>
      <c r="Q13" s="331">
        <f>'[1]8'!$J$30</f>
        <v>4740.7</v>
      </c>
      <c r="R13" s="319">
        <f t="shared" si="5"/>
        <v>3.4600000000000364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17990.07</v>
      </c>
      <c r="C14" s="6">
        <f t="shared" si="6"/>
        <v>7.4799999999995634</v>
      </c>
      <c r="D14" s="276">
        <f>'[1]9'!$J$32</f>
        <v>5413428</v>
      </c>
      <c r="E14" s="6">
        <f t="shared" si="0"/>
        <v>6.3915E-2</v>
      </c>
      <c r="F14" s="277">
        <f>'[1]9'!$J$33</f>
        <v>38.516100000000002</v>
      </c>
      <c r="G14" s="6">
        <f t="shared" si="1"/>
        <v>2.9400000000002535E-2</v>
      </c>
      <c r="H14" s="276">
        <f>'[1]9'!$J$35</f>
        <v>41826</v>
      </c>
      <c r="I14" s="6">
        <f t="shared" si="2"/>
        <v>7.4999999999999997E-2</v>
      </c>
      <c r="J14" s="276">
        <f>'[1]9'!$J$29</f>
        <v>2645380</v>
      </c>
      <c r="K14" s="6">
        <f t="shared" si="3"/>
        <v>0.14580000000000001</v>
      </c>
      <c r="L14" s="275">
        <f>'[1]9'!$J$31</f>
        <v>470.19290000000001</v>
      </c>
      <c r="M14" s="6">
        <f t="shared" si="4"/>
        <v>7.0961000000000354</v>
      </c>
      <c r="N14" s="282">
        <v>733.57</v>
      </c>
      <c r="O14" s="283">
        <v>26118</v>
      </c>
      <c r="P14" s="331">
        <v>538.27</v>
      </c>
      <c r="Q14" s="331">
        <f>'[1]9'!$J$30</f>
        <v>4744.1499999999996</v>
      </c>
      <c r="R14" s="319">
        <f t="shared" si="5"/>
        <v>3.4499999999998181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17996.73</v>
      </c>
      <c r="C15" s="6">
        <f t="shared" si="6"/>
        <v>6.6599999999998545</v>
      </c>
      <c r="D15" s="276">
        <f>'[1]10'!$J$32</f>
        <v>5657609</v>
      </c>
      <c r="E15" s="6">
        <f t="shared" si="0"/>
        <v>0.24418100000000001</v>
      </c>
      <c r="F15" s="277">
        <f>'[1]10'!$J$33</f>
        <v>38.588299999999997</v>
      </c>
      <c r="G15" s="6">
        <f t="shared" si="1"/>
        <v>7.2199999999995157E-2</v>
      </c>
      <c r="H15" s="276">
        <f>'[1]10'!$J$35</f>
        <v>41908</v>
      </c>
      <c r="I15" s="6">
        <f t="shared" si="2"/>
        <v>8.2000000000000003E-2</v>
      </c>
      <c r="J15" s="276">
        <f>'[1]10'!$J$29</f>
        <v>2795248</v>
      </c>
      <c r="K15" s="6">
        <f t="shared" si="3"/>
        <v>0.149868</v>
      </c>
      <c r="L15" s="275">
        <f>'[1]10'!$J$31</f>
        <v>477.20080000000002</v>
      </c>
      <c r="M15" s="6">
        <f t="shared" si="4"/>
        <v>7.0079000000000065</v>
      </c>
      <c r="N15" s="282">
        <v>733.56</v>
      </c>
      <c r="O15" s="283">
        <v>26102</v>
      </c>
      <c r="P15" s="331">
        <v>538.25</v>
      </c>
      <c r="Q15" s="331">
        <f>'[1]10'!$J$30</f>
        <v>4747.68</v>
      </c>
      <c r="R15" s="319">
        <f t="shared" si="5"/>
        <v>3.5300000000006548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18003.32</v>
      </c>
      <c r="C16" s="6">
        <f t="shared" si="6"/>
        <v>6.5900000000001455</v>
      </c>
      <c r="D16" s="276">
        <f>'[1]11'!$J$32</f>
        <v>5733144</v>
      </c>
      <c r="E16" s="6">
        <f t="shared" si="0"/>
        <v>7.5535000000000005E-2</v>
      </c>
      <c r="F16" s="277">
        <f>'[1]11'!$J$33</f>
        <v>38.598399999999998</v>
      </c>
      <c r="G16" s="6">
        <f t="shared" si="1"/>
        <v>1.010000000000133E-2</v>
      </c>
      <c r="H16" s="276">
        <f>'[1]11'!$J$35</f>
        <v>41986</v>
      </c>
      <c r="I16" s="6">
        <f t="shared" si="2"/>
        <v>7.8E-2</v>
      </c>
      <c r="J16" s="276">
        <f>'[1]11'!$J$29</f>
        <v>2939062</v>
      </c>
      <c r="K16" s="6">
        <f t="shared" si="3"/>
        <v>0.143814</v>
      </c>
      <c r="L16" s="275">
        <f>'[1]11'!$J$31</f>
        <v>484.28039999999999</v>
      </c>
      <c r="M16" s="6">
        <f t="shared" si="4"/>
        <v>7.0795999999999708</v>
      </c>
      <c r="N16" s="282">
        <v>733.55</v>
      </c>
      <c r="O16" s="283">
        <v>26087</v>
      </c>
      <c r="P16" s="331">
        <v>538.22</v>
      </c>
      <c r="Q16" s="331">
        <v>4751.1000000000004</v>
      </c>
      <c r="R16" s="319">
        <f t="shared" si="5"/>
        <v>3.4200000000000728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18010.400000000001</v>
      </c>
      <c r="C17" s="6">
        <f t="shared" si="6"/>
        <v>7.0800000000017462</v>
      </c>
      <c r="D17" s="276">
        <f>'[1]12'!$J$32</f>
        <v>5804891</v>
      </c>
      <c r="E17" s="6">
        <f t="shared" si="0"/>
        <v>7.1747000000000005E-2</v>
      </c>
      <c r="F17" s="277">
        <f>'[1]12'!$J$33</f>
        <v>38.598399999999998</v>
      </c>
      <c r="G17" s="6">
        <f t="shared" si="1"/>
        <v>0</v>
      </c>
      <c r="H17" s="276">
        <f>'[1]12'!$J$35</f>
        <v>42120</v>
      </c>
      <c r="I17" s="6">
        <f t="shared" si="2"/>
        <v>0.13400000000000001</v>
      </c>
      <c r="J17" s="276">
        <f>'[1]12'!$J$29</f>
        <v>3086100</v>
      </c>
      <c r="K17" s="6">
        <f t="shared" si="3"/>
        <v>0.147038</v>
      </c>
      <c r="L17" s="275">
        <f>'[1]12'!$J$31</f>
        <v>491.464</v>
      </c>
      <c r="M17" s="6">
        <f t="shared" si="4"/>
        <v>7.1836000000000126</v>
      </c>
      <c r="N17" s="282">
        <v>733.55</v>
      </c>
      <c r="O17" s="283">
        <v>26087</v>
      </c>
      <c r="P17" s="331">
        <v>538.22</v>
      </c>
      <c r="Q17" s="331">
        <f>'[1]12'!$J$30</f>
        <v>4754.59</v>
      </c>
      <c r="R17" s="319">
        <f t="shared" si="5"/>
        <v>3.4899999999997817</v>
      </c>
      <c r="S17" s="339"/>
      <c r="T17" s="325" t="str">
        <f t="shared" si="7"/>
        <v/>
      </c>
    </row>
    <row r="18" spans="1:20" ht="15" customHeight="1" x14ac:dyDescent="0.2">
      <c r="A18" s="145">
        <v>13</v>
      </c>
      <c r="B18" s="275">
        <f>'[1]13'!$J$34</f>
        <v>18017.97</v>
      </c>
      <c r="C18" s="6">
        <f t="shared" si="6"/>
        <v>7.569999999999709</v>
      </c>
      <c r="D18" s="276">
        <f>'[1]13'!$J$32</f>
        <v>6075200</v>
      </c>
      <c r="E18" s="6">
        <f t="shared" si="0"/>
        <v>0.27030900000000002</v>
      </c>
      <c r="F18" s="277">
        <f>'[1]13'!$J$33</f>
        <v>38.645899999999997</v>
      </c>
      <c r="G18" s="6">
        <f t="shared" si="1"/>
        <v>4.7499999999999432E-2</v>
      </c>
      <c r="H18" s="276">
        <f>'[1]13'!$J$35</f>
        <v>42312</v>
      </c>
      <c r="I18" s="6">
        <f t="shared" si="2"/>
        <v>0.192</v>
      </c>
      <c r="J18" s="276">
        <f>'[1]13'!$J$29</f>
        <v>3231770</v>
      </c>
      <c r="K18" s="6">
        <f t="shared" si="3"/>
        <v>0.14566999999999999</v>
      </c>
      <c r="L18" s="275">
        <f>'[1]13'!$J$31</f>
        <v>499.15800000000002</v>
      </c>
      <c r="M18" s="6">
        <f t="shared" si="4"/>
        <v>7.6940000000000168</v>
      </c>
      <c r="N18" s="282">
        <v>733.48</v>
      </c>
      <c r="O18" s="283">
        <v>25977</v>
      </c>
      <c r="P18" s="331">
        <v>538.04</v>
      </c>
      <c r="Q18" s="331">
        <f>'[1]13'!$J$30</f>
        <v>4758.0600000000004</v>
      </c>
      <c r="R18" s="319">
        <f t="shared" si="5"/>
        <v>3.4700000000002547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18025.900000000001</v>
      </c>
      <c r="C19" s="6">
        <f t="shared" si="6"/>
        <v>7.930000000000291</v>
      </c>
      <c r="D19" s="276">
        <f>'[1]14'!$J$32</f>
        <v>6279431</v>
      </c>
      <c r="E19" s="6">
        <f t="shared" si="0"/>
        <v>0.204231</v>
      </c>
      <c r="F19" s="277">
        <f>'[1]14'!$J$33</f>
        <v>38.645899999999997</v>
      </c>
      <c r="G19" s="6">
        <f t="shared" si="1"/>
        <v>0</v>
      </c>
      <c r="H19" s="276">
        <f>'[1]14'!$J$35</f>
        <v>42470</v>
      </c>
      <c r="I19" s="6">
        <f t="shared" si="2"/>
        <v>0.158</v>
      </c>
      <c r="J19" s="276">
        <f>'[1]14'!$J$29</f>
        <v>3380950</v>
      </c>
      <c r="K19" s="6">
        <f t="shared" si="3"/>
        <v>0.14918000000000001</v>
      </c>
      <c r="L19" s="275">
        <f>'[1]14'!$J$31</f>
        <v>507.05279999999999</v>
      </c>
      <c r="M19" s="6">
        <f t="shared" si="4"/>
        <v>7.8947999999999752</v>
      </c>
      <c r="N19" s="282">
        <v>733.44</v>
      </c>
      <c r="O19" s="283">
        <v>25915</v>
      </c>
      <c r="P19" s="331">
        <v>537.92999999999995</v>
      </c>
      <c r="Q19" s="331">
        <f>'[1]14'!$J$30</f>
        <v>4761.57</v>
      </c>
      <c r="R19" s="319">
        <f t="shared" si="5"/>
        <v>3.5099999999993088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18033.38</v>
      </c>
      <c r="C20" s="6">
        <f t="shared" si="6"/>
        <v>7.4799999999995634</v>
      </c>
      <c r="D20" s="276">
        <f>'[1]15'!$J$32</f>
        <v>6421239</v>
      </c>
      <c r="E20" s="6">
        <f t="shared" si="0"/>
        <v>0.14180799999999999</v>
      </c>
      <c r="F20" s="277">
        <f>'[1]15'!$J$33</f>
        <v>38.707299999999996</v>
      </c>
      <c r="G20" s="6">
        <f t="shared" ref="G20:G27" si="8">IF(ISBLANK(F20),"",(F20-F19))</f>
        <v>6.1399999999999011E-2</v>
      </c>
      <c r="H20" s="276">
        <f>'[1]15'!$J$35</f>
        <v>42470</v>
      </c>
      <c r="I20" s="6">
        <f t="shared" si="2"/>
        <v>0</v>
      </c>
      <c r="J20" s="276">
        <f>'[1]15'!$J$29</f>
        <v>3528224</v>
      </c>
      <c r="K20" s="6">
        <f t="shared" si="3"/>
        <v>0.14727399999999999</v>
      </c>
      <c r="L20" s="275">
        <f>'[1]15'!$J$31</f>
        <v>514.56470000000002</v>
      </c>
      <c r="M20" s="6">
        <f t="shared" si="4"/>
        <v>7.5119000000000256</v>
      </c>
      <c r="N20" s="282">
        <v>733.4</v>
      </c>
      <c r="O20" s="283">
        <v>25852</v>
      </c>
      <c r="P20" s="331">
        <v>537.86</v>
      </c>
      <c r="Q20" s="331">
        <f>'[1]15'!$J$30</f>
        <v>4765.04</v>
      </c>
      <c r="R20" s="319">
        <f t="shared" si="5"/>
        <v>3.4700000000002547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18041.86</v>
      </c>
      <c r="C21" s="6">
        <f t="shared" si="6"/>
        <v>8.4799999999995634</v>
      </c>
      <c r="D21" s="276">
        <f>'[1]16'!$J$32</f>
        <v>6536618</v>
      </c>
      <c r="E21" s="6">
        <f t="shared" si="0"/>
        <v>0.115379</v>
      </c>
      <c r="F21" s="277">
        <f>'[1]16'!$J$33</f>
        <v>38.781799999999997</v>
      </c>
      <c r="G21" s="6">
        <f t="shared" si="8"/>
        <v>7.4500000000000455E-2</v>
      </c>
      <c r="H21" s="276">
        <f>'[1]16'!$J$35</f>
        <v>42548</v>
      </c>
      <c r="I21" s="6">
        <f>IF(ISBLANK(H21),"",(H21-H20)*1000/1000000)</f>
        <v>7.8E-2</v>
      </c>
      <c r="J21" s="276">
        <f>'[1]16'!$J$29</f>
        <v>3677550</v>
      </c>
      <c r="K21" s="6">
        <f t="shared" si="3"/>
        <v>0.14932599999999999</v>
      </c>
      <c r="L21" s="275">
        <f>'[1]16'!$J$31</f>
        <v>522.64170000000001</v>
      </c>
      <c r="M21" s="6">
        <f t="shared" si="4"/>
        <v>8.0769999999999982</v>
      </c>
      <c r="N21" s="282">
        <v>733.36</v>
      </c>
      <c r="O21" s="283">
        <v>25790</v>
      </c>
      <c r="P21" s="331">
        <v>537.83000000000004</v>
      </c>
      <c r="Q21" s="331">
        <f>'[1]16'!$J$30</f>
        <v>4768.46</v>
      </c>
      <c r="R21" s="319">
        <f t="shared" si="5"/>
        <v>3.4200000000000728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f>'[1]17'!$J$34</f>
        <v>18048.89</v>
      </c>
      <c r="C22" s="6">
        <f t="shared" si="6"/>
        <v>7.0299999999988358</v>
      </c>
      <c r="D22" s="276">
        <f>'[1]17'!$J$32</f>
        <v>6761815</v>
      </c>
      <c r="E22" s="6">
        <f t="shared" si="0"/>
        <v>0.22519700000000001</v>
      </c>
      <c r="F22" s="277">
        <f>'[1]17'!$J$33</f>
        <v>38.781799999999997</v>
      </c>
      <c r="G22" s="6">
        <f t="shared" si="8"/>
        <v>0</v>
      </c>
      <c r="H22" s="276">
        <f>'[1]17'!$J$35</f>
        <v>42703</v>
      </c>
      <c r="I22" s="6">
        <f t="shared" si="2"/>
        <v>0.155</v>
      </c>
      <c r="J22" s="276">
        <f>'[1]17'!$J$29</f>
        <v>3827370</v>
      </c>
      <c r="K22" s="6">
        <f t="shared" si="3"/>
        <v>0.14982000000000001</v>
      </c>
      <c r="L22" s="275">
        <f>'[1]17'!$J$31</f>
        <v>530.36980000000005</v>
      </c>
      <c r="M22" s="6">
        <f t="shared" si="4"/>
        <v>7.7281000000000404</v>
      </c>
      <c r="N22" s="282">
        <v>733.33</v>
      </c>
      <c r="O22" s="283">
        <v>25743</v>
      </c>
      <c r="P22" s="331">
        <v>537.79999999999995</v>
      </c>
      <c r="Q22" s="331">
        <f>'[1]17'!$J$30</f>
        <v>4771.99</v>
      </c>
      <c r="R22" s="319">
        <f t="shared" si="5"/>
        <v>3.5299999999997453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18057.189999999999</v>
      </c>
      <c r="C23" s="6">
        <f t="shared" si="6"/>
        <v>8.2999999999992724</v>
      </c>
      <c r="D23" s="276">
        <f>'[1]18'!$J$32</f>
        <v>7002818</v>
      </c>
      <c r="E23" s="6">
        <f t="shared" si="0"/>
        <v>0.241003</v>
      </c>
      <c r="F23" s="277">
        <f>'[1]18'!$J$33</f>
        <v>38.781799999999997</v>
      </c>
      <c r="G23" s="6">
        <f t="shared" si="8"/>
        <v>0</v>
      </c>
      <c r="H23" s="276">
        <f>'[1]18'!$J$35</f>
        <v>42903</v>
      </c>
      <c r="I23" s="6">
        <f t="shared" si="2"/>
        <v>0.2</v>
      </c>
      <c r="J23" s="276">
        <f>'[1]18'!$J$29</f>
        <v>3975290</v>
      </c>
      <c r="K23" s="6">
        <f t="shared" si="3"/>
        <v>0.14792</v>
      </c>
      <c r="L23" s="275">
        <f>'[1]18'!$J$31</f>
        <v>538.2115</v>
      </c>
      <c r="M23" s="6">
        <f t="shared" si="4"/>
        <v>7.8416999999999462</v>
      </c>
      <c r="N23" s="282">
        <v>733.29</v>
      </c>
      <c r="O23" s="283">
        <v>25680</v>
      </c>
      <c r="P23" s="331">
        <v>537.76</v>
      </c>
      <c r="Q23" s="331">
        <f>'[1]18'!$J$30</f>
        <v>4775.37</v>
      </c>
      <c r="R23" s="319">
        <f t="shared" si="5"/>
        <v>3.3800000000001091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18064.77</v>
      </c>
      <c r="C24" s="6">
        <f t="shared" si="6"/>
        <v>7.5800000000017462</v>
      </c>
      <c r="D24" s="276">
        <f>'[1]19'!$J$32</f>
        <v>7243823</v>
      </c>
      <c r="E24" s="6">
        <f t="shared" si="0"/>
        <v>0.241005</v>
      </c>
      <c r="F24" s="277">
        <f>'[1]19'!$J$33</f>
        <v>38.7819</v>
      </c>
      <c r="G24" s="6">
        <f t="shared" si="8"/>
        <v>1.0000000000331966E-4</v>
      </c>
      <c r="H24" s="276">
        <f>'[1]19'!$J$35</f>
        <v>43069</v>
      </c>
      <c r="I24" s="6">
        <f t="shared" si="2"/>
        <v>0.16600000000000001</v>
      </c>
      <c r="J24" s="276">
        <f>'[1]19'!$J$29</f>
        <v>4125746</v>
      </c>
      <c r="K24" s="6">
        <f t="shared" si="3"/>
        <v>0.15045600000000001</v>
      </c>
      <c r="L24" s="275">
        <f>'[1]19'!$J$31</f>
        <v>546.0874</v>
      </c>
      <c r="M24" s="6">
        <f t="shared" si="4"/>
        <v>7.8759000000000015</v>
      </c>
      <c r="N24" s="282">
        <v>733.27</v>
      </c>
      <c r="O24" s="283">
        <v>25649</v>
      </c>
      <c r="P24" s="331">
        <v>537.73</v>
      </c>
      <c r="Q24" s="331">
        <f>'[1]19'!$J$30</f>
        <v>4778.83</v>
      </c>
      <c r="R24" s="319">
        <f t="shared" si="5"/>
        <v>3.4600000000000364</v>
      </c>
      <c r="S24" s="339"/>
      <c r="T24" s="325" t="str">
        <f t="shared" si="7"/>
        <v/>
      </c>
    </row>
    <row r="25" spans="1:20" ht="15" customHeight="1" x14ac:dyDescent="0.2">
      <c r="A25" s="145">
        <v>20</v>
      </c>
      <c r="B25" s="275">
        <f>'[1]20'!$J$34</f>
        <v>18071.810000000001</v>
      </c>
      <c r="C25" s="6">
        <f t="shared" si="6"/>
        <v>7.0400000000008731</v>
      </c>
      <c r="D25" s="276">
        <f>'[1]20'!$J$32</f>
        <v>7325539</v>
      </c>
      <c r="E25" s="6">
        <f t="shared" si="0"/>
        <v>8.1715999999999997E-2</v>
      </c>
      <c r="F25" s="277">
        <f>'[1]20'!$J$33</f>
        <v>38.823399999999999</v>
      </c>
      <c r="G25" s="6">
        <f t="shared" si="8"/>
        <v>4.1499999999999204E-2</v>
      </c>
      <c r="H25" s="276">
        <f>'[1]20'!$J$35</f>
        <v>43069</v>
      </c>
      <c r="I25" s="6">
        <f t="shared" si="2"/>
        <v>0</v>
      </c>
      <c r="J25" s="276">
        <f>'[1]20'!$J$29</f>
        <v>4278670</v>
      </c>
      <c r="K25" s="6">
        <f t="shared" si="3"/>
        <v>0.152924</v>
      </c>
      <c r="L25" s="275">
        <f>'[1]20'!$J$31</f>
        <v>553.49800000000005</v>
      </c>
      <c r="M25" s="6">
        <f t="shared" si="4"/>
        <v>7.4106000000000449</v>
      </c>
      <c r="N25" s="282">
        <v>733.23</v>
      </c>
      <c r="O25" s="283">
        <v>25587</v>
      </c>
      <c r="P25" s="331">
        <v>537.70000000000005</v>
      </c>
      <c r="Q25" s="331">
        <f>'[1]20'!$J$30</f>
        <v>4782.3</v>
      </c>
      <c r="R25" s="319">
        <f t="shared" si="5"/>
        <v>3.4700000000002547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18079.830000000002</v>
      </c>
      <c r="C26" s="6">
        <f t="shared" si="6"/>
        <v>8.0200000000004366</v>
      </c>
      <c r="D26" s="276">
        <f>'[1]21'!$J$32</f>
        <v>7678507</v>
      </c>
      <c r="E26" s="6">
        <f t="shared" si="0"/>
        <v>0.352968</v>
      </c>
      <c r="F26" s="277">
        <f>'[1]21'!$J$33</f>
        <v>38.861899999999999</v>
      </c>
      <c r="G26" s="6">
        <f t="shared" si="8"/>
        <v>3.8499999999999091E-2</v>
      </c>
      <c r="H26" s="276">
        <f>'[1]21'!$J$35</f>
        <v>43257</v>
      </c>
      <c r="I26" s="6">
        <f t="shared" si="2"/>
        <v>0.188</v>
      </c>
      <c r="J26" s="276">
        <f>'[1]21'!$J$29</f>
        <v>4435920</v>
      </c>
      <c r="K26" s="6">
        <f t="shared" si="3"/>
        <v>0.15725</v>
      </c>
      <c r="L26" s="275">
        <f>'[1]21'!$J$31</f>
        <v>561.57539999999995</v>
      </c>
      <c r="M26" s="6">
        <f t="shared" si="4"/>
        <v>8.0773999999998978</v>
      </c>
      <c r="N26" s="282">
        <v>733.19</v>
      </c>
      <c r="O26" s="283">
        <v>25525</v>
      </c>
      <c r="P26" s="331">
        <v>537.66</v>
      </c>
      <c r="Q26" s="331">
        <f>'[1]21'!$J$30</f>
        <v>4785.78</v>
      </c>
      <c r="R26" s="319">
        <f t="shared" si="5"/>
        <v>3.4799999999995634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18087.830000000002</v>
      </c>
      <c r="C27" s="6">
        <f t="shared" si="6"/>
        <v>8</v>
      </c>
      <c r="D27" s="276">
        <f>'[1]22'!$J$32</f>
        <v>7864112</v>
      </c>
      <c r="E27" s="6">
        <f t="shared" si="0"/>
        <v>0.18560499999999999</v>
      </c>
      <c r="F27" s="277">
        <f>'[1]22'!$J$33</f>
        <v>38.864899999999999</v>
      </c>
      <c r="G27" s="6">
        <f t="shared" si="8"/>
        <v>3.0000000000001137E-3</v>
      </c>
      <c r="H27" s="276">
        <f>'[1]22'!$J$35</f>
        <v>43501</v>
      </c>
      <c r="I27" s="6">
        <f t="shared" si="2"/>
        <v>0.24399999999999999</v>
      </c>
      <c r="J27" s="276">
        <f>'[1]22'!$J$29</f>
        <v>4594562</v>
      </c>
      <c r="K27" s="6">
        <f t="shared" si="3"/>
        <v>0.15864200000000001</v>
      </c>
      <c r="L27" s="275">
        <f>'[1]22'!$J$31</f>
        <v>569.46690000000001</v>
      </c>
      <c r="M27" s="6">
        <f t="shared" si="4"/>
        <v>7.8915000000000646</v>
      </c>
      <c r="N27" s="282">
        <v>733.17</v>
      </c>
      <c r="O27" s="283">
        <v>25493</v>
      </c>
      <c r="P27" s="331">
        <v>537.64</v>
      </c>
      <c r="Q27" s="331">
        <f>'[1]22'!$J$30</f>
        <v>4789.24</v>
      </c>
      <c r="R27" s="319">
        <f t="shared" si="5"/>
        <v>3.4600000000000364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18095.89</v>
      </c>
      <c r="C28" s="6">
        <f t="shared" si="6"/>
        <v>8.0599999999976717</v>
      </c>
      <c r="D28" s="276">
        <f>'[1]23'!$J$32</f>
        <v>7939139</v>
      </c>
      <c r="E28" s="6">
        <f t="shared" si="0"/>
        <v>7.5026999999999996E-2</v>
      </c>
      <c r="F28" s="277">
        <f>'[1]23'!$J$33</f>
        <v>38.938099999999999</v>
      </c>
      <c r="G28" s="6">
        <f t="shared" ref="G28:G36" si="9">IF(ISBLANK(F28),"",(F28-F27))</f>
        <v>7.3199999999999932E-2</v>
      </c>
      <c r="H28" s="276">
        <f>'[1]23'!$J$35</f>
        <v>43501</v>
      </c>
      <c r="I28" s="6">
        <f t="shared" si="2"/>
        <v>0</v>
      </c>
      <c r="J28" s="276">
        <f>'[1]23'!$J$29</f>
        <v>4746691</v>
      </c>
      <c r="K28" s="6">
        <f t="shared" si="3"/>
        <v>0.15212899999999999</v>
      </c>
      <c r="L28" s="275">
        <f>'[1]23'!$J$31</f>
        <v>577.72249999999997</v>
      </c>
      <c r="M28" s="6">
        <f t="shared" si="4"/>
        <v>8.2555999999999585</v>
      </c>
      <c r="N28" s="282">
        <v>733.14</v>
      </c>
      <c r="O28" s="283">
        <v>25447</v>
      </c>
      <c r="P28" s="331">
        <v>537.61</v>
      </c>
      <c r="Q28" s="331">
        <v>4792.71</v>
      </c>
      <c r="R28" s="319">
        <f t="shared" si="5"/>
        <v>3.4700000000002547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18103.849999999999</v>
      </c>
      <c r="C29" s="6">
        <f t="shared" si="6"/>
        <v>7.9599999999991269</v>
      </c>
      <c r="D29" s="276">
        <f>'[1]24'!$J$32</f>
        <v>8045902</v>
      </c>
      <c r="E29" s="6">
        <f t="shared" si="0"/>
        <v>0.106763</v>
      </c>
      <c r="F29" s="277">
        <f>'[1]24'!$J$33</f>
        <v>39.013800000000003</v>
      </c>
      <c r="G29" s="6">
        <f t="shared" si="9"/>
        <v>7.5700000000004763E-2</v>
      </c>
      <c r="H29" s="276">
        <f>'[1]24'!$J$35</f>
        <v>43501</v>
      </c>
      <c r="I29" s="6">
        <f t="shared" si="2"/>
        <v>0</v>
      </c>
      <c r="J29" s="276">
        <f>'[1]24'!$J$29</f>
        <v>4896262</v>
      </c>
      <c r="K29" s="6">
        <f t="shared" si="3"/>
        <v>0.14957100000000001</v>
      </c>
      <c r="L29" s="275">
        <f>'[1]24'!$J$31</f>
        <v>585.92200000000003</v>
      </c>
      <c r="M29" s="6">
        <f t="shared" si="4"/>
        <v>8.1995000000000573</v>
      </c>
      <c r="N29" s="282">
        <v>733.1</v>
      </c>
      <c r="O29" s="283">
        <v>25385</v>
      </c>
      <c r="P29" s="331">
        <v>537.59</v>
      </c>
      <c r="Q29" s="331">
        <f>'[1]24'!$J$30</f>
        <v>4796.18</v>
      </c>
      <c r="R29" s="319">
        <f t="shared" si="5"/>
        <v>3.4700000000002547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18111.93</v>
      </c>
      <c r="C30" s="6">
        <f t="shared" si="6"/>
        <v>8.0800000000017462</v>
      </c>
      <c r="D30" s="276">
        <f>'[1]25'!$J$32</f>
        <v>8281084</v>
      </c>
      <c r="E30" s="6">
        <f t="shared" si="0"/>
        <v>0.235182</v>
      </c>
      <c r="F30" s="277">
        <f>'[1]25'!$J$33</f>
        <v>39.080500000000001</v>
      </c>
      <c r="G30" s="6">
        <f t="shared" si="9"/>
        <v>6.6699999999997317E-2</v>
      </c>
      <c r="H30" s="276">
        <f>'[1]25'!$J$35</f>
        <v>43665</v>
      </c>
      <c r="I30" s="6">
        <f t="shared" si="2"/>
        <v>0.16400000000000001</v>
      </c>
      <c r="J30" s="276">
        <f>'[1]25'!$J$29</f>
        <v>5044530</v>
      </c>
      <c r="K30" s="6">
        <f t="shared" si="3"/>
        <v>0.14826800000000001</v>
      </c>
      <c r="L30" s="275">
        <f>'[1]25'!$J$31</f>
        <v>594.20630000000006</v>
      </c>
      <c r="M30" s="6">
        <f t="shared" si="4"/>
        <v>8.2843000000000302</v>
      </c>
      <c r="N30" s="282">
        <v>733.07</v>
      </c>
      <c r="O30" s="283">
        <v>25338</v>
      </c>
      <c r="P30" s="331">
        <v>537.54</v>
      </c>
      <c r="Q30" s="331">
        <f>'[1]25'!$J$30</f>
        <v>4799.6499999999996</v>
      </c>
      <c r="R30" s="319">
        <f t="shared" si="5"/>
        <v>3.4699999999993452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18120.669999999998</v>
      </c>
      <c r="C31" s="6">
        <f t="shared" si="6"/>
        <v>8.7399999999979627</v>
      </c>
      <c r="D31" s="276">
        <f>'[1]26'!$J$32</f>
        <v>8355529</v>
      </c>
      <c r="E31" s="6">
        <f t="shared" si="0"/>
        <v>7.4444999999999997E-2</v>
      </c>
      <c r="F31" s="277">
        <f>'[1]26'!$J$33</f>
        <v>39.080500000000001</v>
      </c>
      <c r="G31" s="6">
        <f t="shared" si="9"/>
        <v>0</v>
      </c>
      <c r="H31" s="276">
        <f>'[1]26'!$J$35</f>
        <v>43665</v>
      </c>
      <c r="I31" s="6">
        <f t="shared" si="2"/>
        <v>0</v>
      </c>
      <c r="J31" s="276">
        <f>'[1]26'!$J$29</f>
        <v>5199155</v>
      </c>
      <c r="K31" s="6">
        <f t="shared" si="3"/>
        <v>0.15462500000000001</v>
      </c>
      <c r="L31" s="275">
        <f>'[1]26'!$J$31</f>
        <v>603.2491</v>
      </c>
      <c r="M31" s="6">
        <f t="shared" si="4"/>
        <v>9.0427999999999429</v>
      </c>
      <c r="N31" s="282">
        <v>733.09</v>
      </c>
      <c r="O31" s="283">
        <v>25342</v>
      </c>
      <c r="P31" s="331">
        <v>537.51</v>
      </c>
      <c r="Q31" s="331">
        <f>'[1]26'!$J$30</f>
        <v>4803.08</v>
      </c>
      <c r="R31" s="319">
        <f t="shared" si="5"/>
        <v>3.430000000000291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18129.560000000001</v>
      </c>
      <c r="C32" s="6">
        <f t="shared" si="6"/>
        <v>8.8900000000030559</v>
      </c>
      <c r="D32" s="276">
        <f>'[1]27'!$J$32</f>
        <v>8517292</v>
      </c>
      <c r="E32" s="6">
        <f t="shared" si="0"/>
        <v>0.16176299999999999</v>
      </c>
      <c r="F32" s="277">
        <f>'[1]27'!$J$33</f>
        <v>39.1113</v>
      </c>
      <c r="G32" s="6">
        <f t="shared" si="9"/>
        <v>3.0799999999999272E-2</v>
      </c>
      <c r="H32" s="276">
        <f>'[1]27'!$J$35</f>
        <v>43665</v>
      </c>
      <c r="I32" s="6">
        <f t="shared" si="2"/>
        <v>0</v>
      </c>
      <c r="J32" s="276">
        <f>'[1]27'!$J$29</f>
        <v>5350515</v>
      </c>
      <c r="K32" s="6">
        <f t="shared" si="3"/>
        <v>0.15135999999999999</v>
      </c>
      <c r="L32" s="275">
        <f>'[1]27'!$J$31</f>
        <v>611.97199999999998</v>
      </c>
      <c r="M32" s="6">
        <f t="shared" si="4"/>
        <v>8.7228999999999814</v>
      </c>
      <c r="N32" s="282">
        <v>733.07</v>
      </c>
      <c r="O32" s="283">
        <v>25358</v>
      </c>
      <c r="P32" s="331">
        <v>537.59</v>
      </c>
      <c r="Q32" s="331">
        <f>'[1]27'!$J$30</f>
        <v>4806.53</v>
      </c>
      <c r="R32" s="319">
        <f t="shared" si="5"/>
        <v>3.4499999999998181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18136.330000000002</v>
      </c>
      <c r="C33" s="6">
        <f t="shared" si="6"/>
        <v>6.7700000000004366</v>
      </c>
      <c r="D33" s="276">
        <f>'[1]28'!$J$32</f>
        <v>8674666</v>
      </c>
      <c r="E33" s="6">
        <f t="shared" si="0"/>
        <v>0.15737400000000001</v>
      </c>
      <c r="F33" s="277">
        <f>'[1]28'!$J$33</f>
        <v>39.162100000000002</v>
      </c>
      <c r="G33" s="6">
        <f t="shared" si="9"/>
        <v>5.0800000000002399E-2</v>
      </c>
      <c r="H33" s="276">
        <f>'[1]28'!$J$35</f>
        <v>43899</v>
      </c>
      <c r="I33" s="6">
        <f t="shared" si="2"/>
        <v>0.23400000000000001</v>
      </c>
      <c r="J33" s="276">
        <f>'[1]28'!$J$29</f>
        <v>5501630</v>
      </c>
      <c r="K33" s="6">
        <f t="shared" si="3"/>
        <v>0.151115</v>
      </c>
      <c r="L33" s="275">
        <f>'[1]28'!$J$31</f>
        <v>619.30370000000005</v>
      </c>
      <c r="M33" s="6">
        <f t="shared" si="4"/>
        <v>7.3317000000000689</v>
      </c>
      <c r="N33" s="282">
        <v>733.05</v>
      </c>
      <c r="O33" s="283">
        <v>25307</v>
      </c>
      <c r="P33" s="331">
        <v>537.54999999999995</v>
      </c>
      <c r="Q33" s="331">
        <f>'[1]28'!$J$30</f>
        <v>4810</v>
      </c>
      <c r="R33" s="319">
        <f t="shared" si="5"/>
        <v>3.4700000000002547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18144.439999999999</v>
      </c>
      <c r="C34" s="6">
        <f t="shared" si="6"/>
        <v>8.1099999999969441</v>
      </c>
      <c r="D34" s="276">
        <f>'[1]29'!$J$32</f>
        <v>8829372</v>
      </c>
      <c r="E34" s="6">
        <f t="shared" si="0"/>
        <v>0.15470600000000001</v>
      </c>
      <c r="F34" s="277">
        <f>'[1]29'!$J$33</f>
        <v>39.200800000000001</v>
      </c>
      <c r="G34" s="6">
        <f t="shared" si="9"/>
        <v>3.8699999999998624E-2</v>
      </c>
      <c r="H34" s="276">
        <f>'[1]29'!$J$35</f>
        <v>44029</v>
      </c>
      <c r="I34" s="6">
        <f t="shared" si="2"/>
        <v>0.13</v>
      </c>
      <c r="J34" s="276">
        <f>'[1]29'!$J$29</f>
        <v>5654100</v>
      </c>
      <c r="K34" s="6">
        <f t="shared" si="3"/>
        <v>0.15246999999999999</v>
      </c>
      <c r="L34" s="275">
        <f>'[1]29'!$J$31</f>
        <v>627.24950000000001</v>
      </c>
      <c r="M34" s="6">
        <f t="shared" si="4"/>
        <v>7.9457999999999629</v>
      </c>
      <c r="N34" s="282">
        <v>733.04</v>
      </c>
      <c r="O34" s="283">
        <v>25292</v>
      </c>
      <c r="P34" s="331">
        <v>537.53</v>
      </c>
      <c r="Q34" s="331">
        <f>'[1]29'!$J$30</f>
        <v>4813.49</v>
      </c>
      <c r="R34" s="319">
        <f t="shared" si="5"/>
        <v>3.4899999999997817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>
        <f>'[1]30'!$J$34</f>
        <v>18152.45</v>
      </c>
      <c r="C35" s="6">
        <f t="shared" si="6"/>
        <v>8.0100000000020373</v>
      </c>
      <c r="D35" s="276">
        <f>'[1]30'!$J$32</f>
        <v>9231472</v>
      </c>
      <c r="E35" s="6">
        <f t="shared" si="0"/>
        <v>0.40210000000000001</v>
      </c>
      <c r="F35" s="277">
        <f>'[1]30'!$J$33</f>
        <v>39.261499999999998</v>
      </c>
      <c r="G35" s="6">
        <f t="shared" si="9"/>
        <v>6.069999999999709E-2</v>
      </c>
      <c r="H35" s="276">
        <f>'[1]30'!$J$35</f>
        <v>44226</v>
      </c>
      <c r="I35" s="6">
        <f t="shared" si="2"/>
        <v>0.19700000000000001</v>
      </c>
      <c r="J35" s="276">
        <f>'[1]30'!$J$29</f>
        <v>5799885</v>
      </c>
      <c r="K35" s="6">
        <f t="shared" si="3"/>
        <v>0.145785</v>
      </c>
      <c r="L35" s="275">
        <f>'[1]30'!$J$31</f>
        <v>635.4855</v>
      </c>
      <c r="M35" s="6">
        <f t="shared" si="4"/>
        <v>8.23599999999999</v>
      </c>
      <c r="N35" s="282">
        <v>733</v>
      </c>
      <c r="O35" s="283">
        <v>25229</v>
      </c>
      <c r="P35" s="331">
        <v>537.48</v>
      </c>
      <c r="Q35" s="331">
        <f>'[1]30'!$J$30</f>
        <v>4816.8999999999996</v>
      </c>
      <c r="R35" s="319">
        <f t="shared" si="5"/>
        <v>3.4099999999998545</v>
      </c>
      <c r="S35" s="284"/>
      <c r="T35" s="325" t="str">
        <f t="shared" si="7"/>
        <v/>
      </c>
    </row>
    <row r="36" spans="1:20" ht="13.5" thickBot="1" x14ac:dyDescent="0.25">
      <c r="A36" s="146">
        <v>31</v>
      </c>
      <c r="B36" s="275">
        <f>'[1]31'!$J$34</f>
        <v>18161.04</v>
      </c>
      <c r="C36" s="6">
        <f t="shared" si="6"/>
        <v>8.5900000000001455</v>
      </c>
      <c r="D36" s="276">
        <f>'[1]31'!$J$32</f>
        <v>9403462</v>
      </c>
      <c r="E36" s="6">
        <f t="shared" si="0"/>
        <v>0.17199</v>
      </c>
      <c r="F36" s="277">
        <f>'[1]31'!$J$33</f>
        <v>39.301499999999997</v>
      </c>
      <c r="G36" s="6">
        <f t="shared" si="9"/>
        <v>3.9999999999999147E-2</v>
      </c>
      <c r="H36" s="276">
        <f>'[1]31'!$J$35</f>
        <v>44368</v>
      </c>
      <c r="I36" s="6">
        <f t="shared" si="2"/>
        <v>0.14199999999999999</v>
      </c>
      <c r="J36" s="276">
        <f>'[1]31'!$J$29</f>
        <v>5945450</v>
      </c>
      <c r="K36" s="6">
        <f t="shared" si="3"/>
        <v>0.145565</v>
      </c>
      <c r="L36" s="275">
        <f>'[1]31'!$J$31</f>
        <v>644.18949999999995</v>
      </c>
      <c r="M36" s="6">
        <f t="shared" si="4"/>
        <v>8.7039999999999509</v>
      </c>
      <c r="N36" s="285">
        <v>732.96</v>
      </c>
      <c r="O36" s="286">
        <v>25168</v>
      </c>
      <c r="P36" s="332">
        <v>537.46</v>
      </c>
      <c r="Q36" s="331">
        <f>'[1]31'!$J$30</f>
        <v>4820.3599999999997</v>
      </c>
      <c r="R36" s="319">
        <f t="shared" si="5"/>
        <v>3.4600000000000364</v>
      </c>
      <c r="S36" s="287"/>
      <c r="T36" s="326" t="str">
        <f t="shared" si="7"/>
        <v/>
      </c>
    </row>
    <row r="37" spans="1:20" s="14" customFormat="1" x14ac:dyDescent="0.2">
      <c r="A37" s="147" t="s">
        <v>12</v>
      </c>
      <c r="B37" s="148">
        <f>SUMIF(B6:B36,"&lt;&gt;#VALUE!")</f>
        <v>559361.54</v>
      </c>
      <c r="C37" s="148">
        <f>SUMIF(C6:C36,"&lt;&gt;#VALUE!")</f>
        <v>234.06000000000131</v>
      </c>
      <c r="D37" s="149"/>
      <c r="E37" s="148">
        <f>SUMIF(E6:E36,"&lt;&gt;#VALUE!")</f>
        <v>5.3403759999999991</v>
      </c>
      <c r="F37" s="149"/>
      <c r="G37" s="148">
        <f>SUMIF(G6:G36,"&lt;&gt;#VALUE!")</f>
        <v>1.0246999999999957</v>
      </c>
      <c r="H37" s="149"/>
      <c r="I37" s="148">
        <f>SUMIF(I6:I36,"&lt;&gt;#VALUE!")</f>
        <v>3.4880000000000004</v>
      </c>
      <c r="J37" s="150"/>
      <c r="K37" s="148">
        <f>SUMIF(K6:K36,"&lt;&gt;#VALUE!")</f>
        <v>4.6074830000000002</v>
      </c>
      <c r="L37" s="148"/>
      <c r="M37" s="148">
        <f>SUMIF(M6:M36,"&lt;&gt;#VALUE!")</f>
        <v>237.66799999999995</v>
      </c>
      <c r="N37" s="148"/>
      <c r="O37" s="197"/>
      <c r="P37" s="148"/>
      <c r="Q37" s="314"/>
      <c r="R37" s="320">
        <f>SUMIF(R6:R36,"&lt;&gt;#VALUE!")</f>
        <v>107.47999999999956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18043.920645161292</v>
      </c>
      <c r="C38" s="143">
        <f>AVERAGEIF(C6:C36,"&lt;&gt;#VALUE!")</f>
        <v>7.5503225806452035</v>
      </c>
      <c r="D38" s="143"/>
      <c r="E38" s="143">
        <f>AVERAGEIF(E6:E36,"&lt;&gt;#VALUE!")</f>
        <v>0.17227019354838707</v>
      </c>
      <c r="F38" s="143"/>
      <c r="G38" s="143">
        <f>AVERAGEIF(G6:G36,"&lt;&gt;#VALUE!")</f>
        <v>3.3054838709677278E-2</v>
      </c>
      <c r="H38" s="143"/>
      <c r="I38" s="143">
        <f>AVERAGEIF(I6:I36,"&lt;&gt;#VALUE!")</f>
        <v>0.11251612903225808</v>
      </c>
      <c r="J38" s="143"/>
      <c r="K38" s="143">
        <f>AVERAGEIF(K6:K36,"&lt;&gt;#VALUE!")</f>
        <v>0.14862848387096775</v>
      </c>
      <c r="L38" s="143"/>
      <c r="M38" s="143">
        <f>AVERAGEIF(M6:M36,"&lt;&gt;#VALUE!")</f>
        <v>7.6667096774193535</v>
      </c>
      <c r="N38" s="143">
        <f>AVERAGEIF(N6:N36,"&lt;&gt;#VALUE!")</f>
        <v>733.35548387096765</v>
      </c>
      <c r="O38" s="198"/>
      <c r="P38" s="143">
        <f>AVERAGEIF(P6:P36,"&lt;&gt;#VALUE!")</f>
        <v>537.68580645161285</v>
      </c>
      <c r="Q38" s="315"/>
      <c r="R38" s="321">
        <f>AVERAGEIF(R6:R36,"&lt;&gt;#VALUE!")</f>
        <v>3.4670967741935343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5.5500000000029104</v>
      </c>
      <c r="D39" s="16"/>
      <c r="E39" s="16">
        <f>MIN(E6:E36)</f>
        <v>0</v>
      </c>
      <c r="F39" s="16"/>
      <c r="G39" s="16">
        <f>MIN(G6:G36)</f>
        <v>0</v>
      </c>
      <c r="H39" s="16"/>
      <c r="I39" s="16">
        <f>MIN(I6:I36)</f>
        <v>0</v>
      </c>
      <c r="J39" s="16"/>
      <c r="K39" s="16">
        <f>MIN(K6:K36)</f>
        <v>0.141347</v>
      </c>
      <c r="L39" s="16"/>
      <c r="M39" s="16">
        <f>MIN(M6:M36)</f>
        <v>6.2685000000000173</v>
      </c>
      <c r="N39" s="16">
        <f>MIN(N6:N36)</f>
        <v>732.96</v>
      </c>
      <c r="O39" s="199"/>
      <c r="P39" s="16">
        <f>MIN(P6:P36)</f>
        <v>537.28</v>
      </c>
      <c r="Q39" s="316"/>
      <c r="R39" s="322">
        <f>MIN(R6:R36)</f>
        <v>3.3800000000001091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8.8900000000030559</v>
      </c>
      <c r="D40" s="153"/>
      <c r="E40" s="153">
        <f>MAX(E6:E36)</f>
        <v>0.46662999999999999</v>
      </c>
      <c r="F40" s="153"/>
      <c r="G40" s="153">
        <f>MAX(G6:G36)</f>
        <v>7.5700000000004763E-2</v>
      </c>
      <c r="H40" s="153"/>
      <c r="I40" s="153">
        <f>MAX(I6:I36)</f>
        <v>0.39</v>
      </c>
      <c r="J40" s="153"/>
      <c r="K40" s="153">
        <f>MAX(K6:K36)</f>
        <v>0.15864200000000001</v>
      </c>
      <c r="L40" s="153"/>
      <c r="M40" s="153">
        <f>MAX(M6:M36)</f>
        <v>9.0427999999999429</v>
      </c>
      <c r="N40" s="153">
        <f>MAX(N6:N36)</f>
        <v>733.69</v>
      </c>
      <c r="O40" s="200"/>
      <c r="P40" s="153">
        <f>MAX(P6:P36)</f>
        <v>538.27</v>
      </c>
      <c r="Q40" s="317"/>
      <c r="R40" s="323">
        <f>MAX(R6:R36)</f>
        <v>3.5300000000006548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52" t="s">
        <v>11</v>
      </c>
      <c r="F42" s="352"/>
      <c r="G42" s="352"/>
      <c r="H42" s="352"/>
      <c r="I42" s="352"/>
    </row>
    <row r="43" spans="1:20" x14ac:dyDescent="0.2">
      <c r="A43" s="1"/>
    </row>
    <row r="45" spans="1:20" x14ac:dyDescent="0.2">
      <c r="B45" s="349" t="s">
        <v>10</v>
      </c>
      <c r="C45" s="349"/>
      <c r="D45" s="350"/>
      <c r="E45" s="19">
        <f>SUM(C37-E37)</f>
        <v>228.71962400000132</v>
      </c>
      <c r="F45" s="3"/>
      <c r="H45" s="349" t="s">
        <v>9</v>
      </c>
      <c r="I45" s="349"/>
      <c r="J45" s="349"/>
      <c r="K45" s="20">
        <f>SUM(E45-E49)</f>
        <v>-0.85289299999863033</v>
      </c>
    </row>
    <row r="46" spans="1:20" x14ac:dyDescent="0.2">
      <c r="B46" s="348" t="s">
        <v>8</v>
      </c>
      <c r="C46" s="348"/>
      <c r="D46" s="348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49" t="s">
        <v>7</v>
      </c>
      <c r="C49" s="349"/>
      <c r="D49" s="349"/>
      <c r="E49" s="20">
        <f>SUM(M37-K37-I37)</f>
        <v>229.57251699999995</v>
      </c>
      <c r="H49" s="347" t="s">
        <v>6</v>
      </c>
      <c r="I49" s="347"/>
      <c r="J49" s="347"/>
      <c r="K49" s="19">
        <f>SUMIF(C6:C36,"&gt;0")/COUNTIF(C6:C36,"&gt;0")</f>
        <v>7.5503225806452035</v>
      </c>
    </row>
    <row r="50" spans="2:11" x14ac:dyDescent="0.2">
      <c r="B50" s="348" t="s">
        <v>5</v>
      </c>
      <c r="C50" s="348"/>
      <c r="D50" s="348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49" t="s">
        <v>4</v>
      </c>
      <c r="C53" s="349"/>
      <c r="D53" s="349"/>
      <c r="E53" s="20">
        <f>SUM(E37-G37-I37)</f>
        <v>0.82767600000000296</v>
      </c>
      <c r="H53" s="349" t="s">
        <v>3</v>
      </c>
      <c r="I53" s="349"/>
      <c r="J53" s="349"/>
      <c r="K53" s="20">
        <f>MAX(C6:C36)</f>
        <v>8.8900000000030559</v>
      </c>
    </row>
    <row r="54" spans="2:11" x14ac:dyDescent="0.2">
      <c r="B54" s="348" t="s">
        <v>2</v>
      </c>
      <c r="C54" s="348"/>
      <c r="D54" s="348"/>
    </row>
    <row r="55" spans="2:11" x14ac:dyDescent="0.2">
      <c r="B55" s="348" t="s">
        <v>1</v>
      </c>
      <c r="C55" s="348"/>
      <c r="D55" s="348"/>
      <c r="E55" s="17"/>
    </row>
    <row r="56" spans="2:11" x14ac:dyDescent="0.2">
      <c r="B56" s="348" t="s">
        <v>0</v>
      </c>
      <c r="C56" s="348"/>
      <c r="D56" s="348"/>
      <c r="E56" s="18"/>
    </row>
  </sheetData>
  <mergeCells count="17">
    <mergeCell ref="R3:S3"/>
    <mergeCell ref="E42:I42"/>
    <mergeCell ref="A3:B3"/>
    <mergeCell ref="N3:P3"/>
    <mergeCell ref="A1:T1"/>
    <mergeCell ref="A2:T2"/>
    <mergeCell ref="B54:D54"/>
    <mergeCell ref="B55:D55"/>
    <mergeCell ref="B56:D56"/>
    <mergeCell ref="B46:D46"/>
    <mergeCell ref="B49:D49"/>
    <mergeCell ref="H49:J49"/>
    <mergeCell ref="B50:D50"/>
    <mergeCell ref="B53:D53"/>
    <mergeCell ref="H53:J53"/>
    <mergeCell ref="B45:D45"/>
    <mergeCell ref="H45:J45"/>
  </mergeCells>
  <conditionalFormatting sqref="C4 G4 I4 K4 M4 E4 B39:D39 A37:D37 F37 F39 H39 H37 J39 L39 O37 O39 S39:T39 S37:T37 J7:J37 L7:L37 A5:T36">
    <cfRule type="expression" dxfId="16" priority="39" stopIfTrue="1">
      <formula>MOD(ROW(),2)=0</formula>
    </cfRule>
  </conditionalFormatting>
  <conditionalFormatting sqref="E53">
    <cfRule type="cellIs" dxfId="15" priority="38" stopIfTrue="1" operator="greaterThan">
      <formula>0</formula>
    </cfRule>
  </conditionalFormatting>
  <conditionalFormatting sqref="K45">
    <cfRule type="cellIs" dxfId="14" priority="36" stopIfTrue="1" operator="greaterThan">
      <formula>0.5</formula>
    </cfRule>
    <cfRule type="cellIs" dxfId="13" priority="37" stopIfTrue="1" operator="lessThan">
      <formula>-0.5</formula>
    </cfRule>
  </conditionalFormatting>
  <conditionalFormatting sqref="E39 E37">
    <cfRule type="expression" dxfId="12" priority="9" stopIfTrue="1">
      <formula>MOD(ROW(),2)=0</formula>
    </cfRule>
  </conditionalFormatting>
  <conditionalFormatting sqref="G39 G37">
    <cfRule type="expression" dxfId="11" priority="7" stopIfTrue="1">
      <formula>MOD(ROW(),2)=0</formula>
    </cfRule>
  </conditionalFormatting>
  <conditionalFormatting sqref="I39 I37">
    <cfRule type="expression" dxfId="10" priority="6" stopIfTrue="1">
      <formula>MOD(ROW(),2)=0</formula>
    </cfRule>
  </conditionalFormatting>
  <conditionalFormatting sqref="K39 K37">
    <cfRule type="expression" dxfId="9" priority="5" stopIfTrue="1">
      <formula>MOD(ROW(),2)=0</formula>
    </cfRule>
  </conditionalFormatting>
  <conditionalFormatting sqref="M39 M37">
    <cfRule type="expression" dxfId="8" priority="4" stopIfTrue="1">
      <formula>MOD(ROW(),2)=0</formula>
    </cfRule>
  </conditionalFormatting>
  <conditionalFormatting sqref="N39 N37">
    <cfRule type="expression" dxfId="7" priority="3" stopIfTrue="1">
      <formula>MOD(ROW(),2)=0</formula>
    </cfRule>
  </conditionalFormatting>
  <conditionalFormatting sqref="P39:Q39 P37:Q37">
    <cfRule type="expression" dxfId="6" priority="2" stopIfTrue="1">
      <formula>MOD(ROW(),2)=0</formula>
    </cfRule>
  </conditionalFormatting>
  <conditionalFormatting sqref="R39 R37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36" sqref="A36:XFD36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6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29" ht="13.15" customHeight="1" thickBot="1" x14ac:dyDescent="0.3">
      <c r="A2" s="377" t="s">
        <v>52</v>
      </c>
      <c r="B2" s="378"/>
      <c r="C2" s="378"/>
      <c r="D2" s="378"/>
      <c r="E2" s="378"/>
      <c r="F2" s="378"/>
      <c r="G2" s="378"/>
      <c r="H2" s="378"/>
      <c r="I2" s="378"/>
      <c r="J2" s="378"/>
      <c r="K2" s="183"/>
      <c r="L2" s="376" t="s">
        <v>81</v>
      </c>
      <c r="M2" s="376"/>
      <c r="N2" s="374" t="s">
        <v>123</v>
      </c>
      <c r="O2" s="375"/>
    </row>
    <row r="3" spans="1:29" ht="13.5" customHeight="1" thickBot="1" x14ac:dyDescent="0.25">
      <c r="A3" s="362" t="s">
        <v>24</v>
      </c>
      <c r="B3" s="365" t="s">
        <v>53</v>
      </c>
      <c r="C3" s="365" t="s">
        <v>28</v>
      </c>
      <c r="D3" s="368" t="s">
        <v>117</v>
      </c>
      <c r="E3" s="371" t="s">
        <v>29</v>
      </c>
      <c r="F3" s="372"/>
      <c r="G3" s="372"/>
      <c r="H3" s="372"/>
      <c r="I3" s="372"/>
      <c r="J3" s="372"/>
      <c r="K3" s="372"/>
      <c r="L3" s="372"/>
      <c r="M3" s="372"/>
      <c r="N3" s="372"/>
      <c r="O3" s="373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63"/>
      <c r="B4" s="366"/>
      <c r="C4" s="366"/>
      <c r="D4" s="369"/>
      <c r="E4" s="357" t="s">
        <v>30</v>
      </c>
      <c r="F4" s="358"/>
      <c r="G4" s="358"/>
      <c r="H4" s="358" t="s">
        <v>31</v>
      </c>
      <c r="I4" s="358"/>
      <c r="J4" s="52" t="s">
        <v>32</v>
      </c>
      <c r="K4" s="359" t="s">
        <v>33</v>
      </c>
      <c r="L4" s="359"/>
      <c r="M4" s="359" t="s">
        <v>34</v>
      </c>
      <c r="N4" s="360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64"/>
      <c r="B5" s="367"/>
      <c r="C5" s="367"/>
      <c r="D5" s="370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f>'[1]1'!$I$5</f>
        <v>82</v>
      </c>
      <c r="C6" s="154">
        <f>'[1]1'!$F$5</f>
        <v>0</v>
      </c>
      <c r="D6" s="136">
        <f>'[2]1'!$P$33</f>
        <v>25.333333333333332</v>
      </c>
      <c r="E6" s="271">
        <f>'[2]1'!$P$14</f>
        <v>9.0399999999999991</v>
      </c>
      <c r="F6" s="269">
        <f>'[2]1'!$P$23</f>
        <v>2.3133333333333335</v>
      </c>
      <c r="G6" s="266">
        <f>'[2]1'!$P$34</f>
        <v>8.5666666666666669E-2</v>
      </c>
      <c r="H6" s="267">
        <f>'[2]1'!$P$10</f>
        <v>8.59</v>
      </c>
      <c r="I6" s="268">
        <f>'[2]1'!$P$32</f>
        <v>9.0183333333333326</v>
      </c>
      <c r="J6" s="267">
        <f>'[2]1'!$P$36</f>
        <v>3.7483333333333331</v>
      </c>
      <c r="K6" s="272">
        <f>'[2]1'!$P$9</f>
        <v>140</v>
      </c>
      <c r="L6" s="272">
        <f>'[2]1'!$P$31</f>
        <v>132.33333333333334</v>
      </c>
      <c r="M6" s="272">
        <f>'[2]1'!$P$7</f>
        <v>105</v>
      </c>
      <c r="N6" s="272">
        <f>'[2]1'!$P$29</f>
        <v>74.666666666666671</v>
      </c>
      <c r="O6" s="272">
        <f>'[2]1'!$P$30</f>
        <v>10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78</v>
      </c>
      <c r="C7" s="154">
        <f>'[1]2'!$F$5</f>
        <v>0</v>
      </c>
      <c r="D7" s="136">
        <f>'[2]2'!$P$33</f>
        <v>25.5</v>
      </c>
      <c r="E7" s="271">
        <f>'[2]2'!$P$14</f>
        <v>8.4499999999999993</v>
      </c>
      <c r="F7" s="269">
        <f>'[2]2'!$P$23</f>
        <v>1.8725000000000001</v>
      </c>
      <c r="G7" s="266">
        <f>'[2]2'!$P$34</f>
        <v>7.9833333333333326E-2</v>
      </c>
      <c r="H7" s="267">
        <f>'[2]2'!$P$10</f>
        <v>8.6300000000000008</v>
      </c>
      <c r="I7" s="268">
        <f>'[2]2'!$P$32</f>
        <v>9.0466666666666651</v>
      </c>
      <c r="J7" s="267">
        <f>'[2]2'!$P$36</f>
        <v>3.6308333333333334</v>
      </c>
      <c r="K7" s="272">
        <f>'[2]2'!$P$9</f>
        <v>136</v>
      </c>
      <c r="L7" s="272">
        <f>'[2]2'!$P$31</f>
        <v>133.33333333333334</v>
      </c>
      <c r="M7" s="272">
        <f>'[2]2'!$P$7</f>
        <v>98</v>
      </c>
      <c r="N7" s="288">
        <f>'[2]2'!$P$29</f>
        <v>73.333333333333329</v>
      </c>
      <c r="O7" s="288">
        <f>'[2]2'!$P$30</f>
        <v>7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73</v>
      </c>
      <c r="C8" s="154">
        <f>'[1]3'!$F$5</f>
        <v>0</v>
      </c>
      <c r="D8" s="136">
        <f>'[2]3'!$P$33</f>
        <v>25.833333333333332</v>
      </c>
      <c r="E8" s="271">
        <f>'[2]3'!$P$14</f>
        <v>7.08</v>
      </c>
      <c r="F8" s="269">
        <f>'[2]3'!$P$23</f>
        <v>1.9616666666666667</v>
      </c>
      <c r="G8" s="266">
        <f>'[2]3'!$P$34</f>
        <v>7.9000000000000001E-2</v>
      </c>
      <c r="H8" s="267">
        <f>'[2]3'!$P$10</f>
        <v>8.82</v>
      </c>
      <c r="I8" s="268">
        <f>'[2]3'!$P$32</f>
        <v>8.9666666666666668</v>
      </c>
      <c r="J8" s="267">
        <f>'[2]3'!$P$36</f>
        <v>3.5316666666666663</v>
      </c>
      <c r="K8" s="272">
        <f>'[2]3'!$P$9</f>
        <v>142</v>
      </c>
      <c r="L8" s="272">
        <f>'[2]3'!$P$31</f>
        <v>138</v>
      </c>
      <c r="M8" s="272">
        <f>'[2]3'!$P$7</f>
        <v>110</v>
      </c>
      <c r="N8" s="272">
        <f>'[2]3'!$P$29</f>
        <v>76.333333333333329</v>
      </c>
      <c r="O8" s="272">
        <f>'[2]3'!$P$30</f>
        <v>6.333333333333333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84</v>
      </c>
      <c r="C9" s="154">
        <f>'[1]4'!$F$5</f>
        <v>0</v>
      </c>
      <c r="D9" s="136">
        <f>'[2]4'!$P$33</f>
        <v>26.666666666666668</v>
      </c>
      <c r="E9" s="271">
        <f>'[2]4'!$P$14</f>
        <v>6.57</v>
      </c>
      <c r="F9" s="269">
        <f>'[2]4'!$P$23</f>
        <v>1.5666666666666667</v>
      </c>
      <c r="G9" s="266">
        <f>'[2]4'!$P$34</f>
        <v>9.3333333333333324E-2</v>
      </c>
      <c r="H9" s="267">
        <f>'[2]4'!$P$10</f>
        <v>8.92</v>
      </c>
      <c r="I9" s="268">
        <f>'[2]4'!$P$32</f>
        <v>8.9316666666666666</v>
      </c>
      <c r="J9" s="267">
        <f>'[2]4'!$P$36</f>
        <v>3.4741666666666666</v>
      </c>
      <c r="K9" s="272">
        <f>'[2]4'!$P$9</f>
        <v>122</v>
      </c>
      <c r="L9" s="272">
        <f>'[2]4'!$P$31</f>
        <v>130.33333333333334</v>
      </c>
      <c r="M9" s="272">
        <f>'[2]4'!$P$7</f>
        <v>93</v>
      </c>
      <c r="N9" s="272">
        <f>'[2]4'!$P$29</f>
        <v>71.666666666666671</v>
      </c>
      <c r="O9" s="272">
        <f>'[2]4'!$P$30</f>
        <v>10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87</v>
      </c>
      <c r="C10" s="154">
        <f>'[1]5'!$F$5</f>
        <v>0.1</v>
      </c>
      <c r="D10" s="136">
        <f>'[2]5'!$P$33</f>
        <v>26.833333333333332</v>
      </c>
      <c r="E10" s="271">
        <f>'[2]5'!$P$14</f>
        <v>3.98</v>
      </c>
      <c r="F10" s="269">
        <f>'[2]5'!$P$23</f>
        <v>1.9916666666666665</v>
      </c>
      <c r="G10" s="266">
        <f>'[2]5'!$P$34</f>
        <v>9.2499999999999985E-2</v>
      </c>
      <c r="H10" s="267">
        <f>'[2]5'!$P$10</f>
        <v>8.7200000000000006</v>
      </c>
      <c r="I10" s="268">
        <f>'[2]5'!$P$32</f>
        <v>8.9850000000000012</v>
      </c>
      <c r="J10" s="267">
        <f>'[2]5'!$P$36</f>
        <v>3.2833333333333332</v>
      </c>
      <c r="K10" s="272">
        <f>'[2]5'!$P$9</f>
        <v>130</v>
      </c>
      <c r="L10" s="272">
        <f>'[2]5'!$P$31</f>
        <v>124.66666666666667</v>
      </c>
      <c r="M10" s="272">
        <f>'[2]5'!$P$7</f>
        <v>96</v>
      </c>
      <c r="N10" s="272">
        <f>'[2]5'!$P$29</f>
        <v>69.333333333333329</v>
      </c>
      <c r="O10" s="272">
        <f>'[2]5'!$P$30</f>
        <v>8.6666666666666661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73</v>
      </c>
      <c r="C11" s="154">
        <f>'[1]6'!$F$5</f>
        <v>0.3</v>
      </c>
      <c r="D11" s="136">
        <f>'[2]6'!$P$33</f>
        <v>26</v>
      </c>
      <c r="E11" s="271">
        <f>'[2]6'!$P$14</f>
        <v>7.03</v>
      </c>
      <c r="F11" s="269">
        <f>'[2]6'!$P$23</f>
        <v>2.7650000000000001</v>
      </c>
      <c r="G11" s="266">
        <f>'[2]6'!$P$34</f>
        <v>6.9333333333333344E-2</v>
      </c>
      <c r="H11" s="267">
        <f>'[2]6'!$P$10</f>
        <v>8.52</v>
      </c>
      <c r="I11" s="268">
        <f>'[2]6'!$P$32</f>
        <v>8.9733333333333345</v>
      </c>
      <c r="J11" s="267">
        <f>'[2]6'!$P$36</f>
        <v>3.4783333333333335</v>
      </c>
      <c r="K11" s="272">
        <f>'[2]6'!$P$9</f>
        <v>128</v>
      </c>
      <c r="L11" s="272">
        <f>'[2]6'!$P$31</f>
        <v>137.66666666666666</v>
      </c>
      <c r="M11" s="272">
        <f>'[2]6'!$P$7</f>
        <v>92</v>
      </c>
      <c r="N11" s="272">
        <f>'[2]6'!$P$29</f>
        <v>72.666666666666671</v>
      </c>
      <c r="O11" s="272">
        <f>'[2]6'!$P$30</f>
        <v>10.333333333333334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f>'[1]7'!$I$5</f>
        <v>75</v>
      </c>
      <c r="C12" s="154">
        <f>'[1]7'!$F$5</f>
        <v>0.5</v>
      </c>
      <c r="D12" s="136">
        <f>'[2]7'!$P$33</f>
        <v>25.666666666666668</v>
      </c>
      <c r="E12" s="271">
        <f>'[2]7'!$P$14</f>
        <v>4.8099999999999996</v>
      </c>
      <c r="F12" s="269">
        <f>'[2]7'!$P$23</f>
        <v>1.9916666666666669</v>
      </c>
      <c r="G12" s="266">
        <f>'[2]7'!$P$34</f>
        <v>7.0571428571428577E-2</v>
      </c>
      <c r="H12" s="267">
        <f>'[2]7'!$P$10</f>
        <v>8.2200000000000006</v>
      </c>
      <c r="I12" s="268">
        <f>'[2]7'!$P$32</f>
        <v>9.0633333333333326</v>
      </c>
      <c r="J12" s="267">
        <f>'[2]7'!$P$36</f>
        <v>3.3374999999999999</v>
      </c>
      <c r="K12" s="272">
        <f>'[2]7'!$P$9</f>
        <v>134</v>
      </c>
      <c r="L12" s="272">
        <f>'[2]7'!$P$31</f>
        <v>125</v>
      </c>
      <c r="M12" s="272">
        <f>'[2]7'!$P$7</f>
        <v>96</v>
      </c>
      <c r="N12" s="272">
        <f>'[2]7'!$P$29</f>
        <v>61.333333333333336</v>
      </c>
      <c r="O12" s="272">
        <f>'[2]7'!$P$30</f>
        <v>8.3333333333333339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ht="14.65" customHeight="1" x14ac:dyDescent="0.2">
      <c r="A13" s="30">
        <v>8</v>
      </c>
      <c r="B13" s="135">
        <f>'[1]8'!$I$5</f>
        <v>84</v>
      </c>
      <c r="C13" s="154">
        <f>'[1]8'!$F$5</f>
        <v>0</v>
      </c>
      <c r="D13" s="136">
        <f>'[2]8'!$P$33</f>
        <v>26.666666666666668</v>
      </c>
      <c r="E13" s="271">
        <f>'[2]8'!$P$14</f>
        <v>5.86</v>
      </c>
      <c r="F13" s="269">
        <f>'[2]8'!$P$23</f>
        <v>1.5333333333333332</v>
      </c>
      <c r="G13" s="266">
        <f>'[2]8'!$P$34</f>
        <v>9.7833333333333328E-2</v>
      </c>
      <c r="H13" s="267">
        <f>'[2]8'!$P$10</f>
        <v>8.4</v>
      </c>
      <c r="I13" s="268">
        <f>'[2]8'!$P$32</f>
        <v>9.0266666666666673</v>
      </c>
      <c r="J13" s="267">
        <f>'[2]8'!$P$36</f>
        <v>3.5575000000000006</v>
      </c>
      <c r="K13" s="272">
        <f>'[2]8'!$P$9</f>
        <v>121</v>
      </c>
      <c r="L13" s="272">
        <f>'[2]8'!$P$31</f>
        <v>123.33333333333333</v>
      </c>
      <c r="M13" s="272">
        <f>'[2]8'!$P$7</f>
        <v>92</v>
      </c>
      <c r="N13" s="272">
        <f>'[2]8'!$P$29</f>
        <v>60</v>
      </c>
      <c r="O13" s="272">
        <f>'[2]8'!$P$30</f>
        <v>8.6666666666666661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77</v>
      </c>
      <c r="C14" s="154">
        <f>'[1]9'!$F$5</f>
        <v>0</v>
      </c>
      <c r="D14" s="136">
        <f>'[2]9'!$P$33</f>
        <v>25.5</v>
      </c>
      <c r="E14" s="271">
        <f>'[2]9'!$P$14</f>
        <v>8.2200000000000006</v>
      </c>
      <c r="F14" s="269">
        <f>'[2]9'!$P$23</f>
        <v>1.986666666666667</v>
      </c>
      <c r="G14" s="266">
        <f>'[2]9'!$P$34</f>
        <v>9.5833333333333326E-2</v>
      </c>
      <c r="H14" s="267">
        <f>'[2]9'!$P$10</f>
        <v>8.65</v>
      </c>
      <c r="I14" s="268">
        <f>'[2]9'!$P$32</f>
        <v>8.9333333333333318</v>
      </c>
      <c r="J14" s="267">
        <f>'[2]9'!$P$36</f>
        <v>3.4783333333333339</v>
      </c>
      <c r="K14" s="272">
        <f>'[2]9'!$P$9</f>
        <v>123</v>
      </c>
      <c r="L14" s="272">
        <f>'[2]9'!$P$31</f>
        <v>121.66666666666667</v>
      </c>
      <c r="M14" s="272">
        <f>'[2]9'!$P$7</f>
        <v>114</v>
      </c>
      <c r="N14" s="272">
        <f>'[2]9'!$P$29</f>
        <v>66.333333333333329</v>
      </c>
      <c r="O14" s="272">
        <f>'[2]9'!$P$30</f>
        <v>7.666666666666667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81</v>
      </c>
      <c r="C15" s="154">
        <f>'[1]10'!$F$5</f>
        <v>0</v>
      </c>
      <c r="D15" s="136">
        <f>'[2]10'!$P$33</f>
        <v>27</v>
      </c>
      <c r="E15" s="271">
        <f>'[2]10'!$P$14</f>
        <v>6.54</v>
      </c>
      <c r="F15" s="269">
        <f>'[2]10'!$P$23</f>
        <v>1.9316666666666669</v>
      </c>
      <c r="G15" s="266">
        <f>'[2]10'!$P$34</f>
        <v>6.9166666666666668E-2</v>
      </c>
      <c r="H15" s="267">
        <f>'[2]10'!$P$10</f>
        <v>8.65</v>
      </c>
      <c r="I15" s="268">
        <f>'[2]10'!$P$32</f>
        <v>8.9233333333333338</v>
      </c>
      <c r="J15" s="267">
        <f>'[2]10'!$P$36</f>
        <v>3.3149999999999999</v>
      </c>
      <c r="K15" s="272">
        <f>'[2]10'!$P$9</f>
        <v>120</v>
      </c>
      <c r="L15" s="272">
        <f>'[2]10'!$P$31</f>
        <v>119.66666666666667</v>
      </c>
      <c r="M15" s="272">
        <f>'[2]10'!$P$7</f>
        <v>92</v>
      </c>
      <c r="N15" s="272">
        <f>'[2]10'!$P$29</f>
        <v>68</v>
      </c>
      <c r="O15" s="272">
        <f>'[2]10'!$P$30</f>
        <v>11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79</v>
      </c>
      <c r="C16" s="154">
        <f>'[1]11'!$F$5</f>
        <v>0</v>
      </c>
      <c r="D16" s="136">
        <f>'[2]11'!$P$33</f>
        <v>26.666666666666668</v>
      </c>
      <c r="E16" s="271">
        <f>'[2]11'!$P$14</f>
        <v>5.99</v>
      </c>
      <c r="F16" s="269">
        <f>'[2]11'!$P$23</f>
        <v>1.6366666666666665</v>
      </c>
      <c r="G16" s="266">
        <f>'[2]11'!$P$34</f>
        <v>9.6499999999999989E-2</v>
      </c>
      <c r="H16" s="267">
        <f>'[2]11'!$P$10</f>
        <v>8.7100000000000009</v>
      </c>
      <c r="I16" s="268">
        <f>'[2]11'!$P$32</f>
        <v>8.98</v>
      </c>
      <c r="J16" s="267">
        <f>'[2]11'!$P$36</f>
        <v>3.4716666666666671</v>
      </c>
      <c r="K16" s="272">
        <f>'[2]11'!$P$9</f>
        <v>116</v>
      </c>
      <c r="L16" s="272">
        <f>'[2]11'!$P$31</f>
        <v>118</v>
      </c>
      <c r="M16" s="272">
        <f>'[2]11'!$P$7</f>
        <v>90</v>
      </c>
      <c r="N16" s="272">
        <f>'[2]11'!$P$29</f>
        <v>61</v>
      </c>
      <c r="O16" s="272">
        <f>'[2]11'!$P$30</f>
        <v>7.333333333333333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79</v>
      </c>
      <c r="C17" s="154">
        <f>'[1]12'!$F$5</f>
        <v>0</v>
      </c>
      <c r="D17" s="136">
        <f>'[2]12'!$P$33</f>
        <v>26</v>
      </c>
      <c r="E17" s="271">
        <f>'[2]12'!$P$14</f>
        <v>6.92</v>
      </c>
      <c r="F17" s="269">
        <f>'[2]12'!$P$23</f>
        <v>1.8583333333333332</v>
      </c>
      <c r="G17" s="266">
        <f>'[2]12'!$P$34</f>
        <v>7.2000000000000008E-2</v>
      </c>
      <c r="H17" s="267">
        <f>'[2]12'!$P$10</f>
        <v>8.66</v>
      </c>
      <c r="I17" s="268">
        <f>'[2]12'!$P$32</f>
        <v>9.01</v>
      </c>
      <c r="J17" s="267">
        <f>'[2]12'!$P$36</f>
        <v>3.5491666666666668</v>
      </c>
      <c r="K17" s="272">
        <f>'[2]12'!$P$9</f>
        <v>120</v>
      </c>
      <c r="L17" s="272">
        <f>'[2]12'!$P$31</f>
        <v>118.33333333333333</v>
      </c>
      <c r="M17" s="272">
        <f>'[2]12'!$P$7</f>
        <v>86</v>
      </c>
      <c r="N17" s="272">
        <f>'[2]12'!$P$29</f>
        <v>67.666666666666671</v>
      </c>
      <c r="O17" s="272">
        <f>'[2]12'!$P$30</f>
        <v>9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84</v>
      </c>
      <c r="C18" s="154">
        <f>'[1]13'!$F$5</f>
        <v>0</v>
      </c>
      <c r="D18" s="136">
        <f>'[2]13'!$P$33</f>
        <v>27.333333333333332</v>
      </c>
      <c r="E18" s="271">
        <f>'[2]13'!$P$14</f>
        <v>6.06</v>
      </c>
      <c r="F18" s="269">
        <f>'[2]13'!$P$23</f>
        <v>1.8716666666666668</v>
      </c>
      <c r="G18" s="266">
        <f>'[2]13'!$P$34</f>
        <v>8.6000000000000007E-2</v>
      </c>
      <c r="H18" s="267">
        <f>'[2]13'!$P$10</f>
        <v>8.82</v>
      </c>
      <c r="I18" s="268">
        <f>'[2]13'!$P$32</f>
        <v>8.9883333333333315</v>
      </c>
      <c r="J18" s="267">
        <f>'[2]13'!$P$36</f>
        <v>3.3933333333333331</v>
      </c>
      <c r="K18" s="272">
        <f>'[2]13'!$P$9</f>
        <v>114</v>
      </c>
      <c r="L18" s="272">
        <f>'[2]13'!$P$31</f>
        <v>89.666666666666671</v>
      </c>
      <c r="M18" s="272">
        <f>'[2]13'!$P$7</f>
        <v>93</v>
      </c>
      <c r="N18" s="272">
        <f>'[2]13'!$P$29</f>
        <v>70.333333333333329</v>
      </c>
      <c r="O18" s="272">
        <f>'[2]13'!$P$30</f>
        <v>7.666666666666667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84</v>
      </c>
      <c r="C19" s="154">
        <f>'[1]14'!$F$5</f>
        <v>0</v>
      </c>
      <c r="D19" s="136">
        <f>'[2]14'!$P$33</f>
        <v>27.833333333333332</v>
      </c>
      <c r="E19" s="271">
        <f>'[2]14'!$P$14</f>
        <v>7.65</v>
      </c>
      <c r="F19" s="269">
        <f>'[2]14'!$P$23</f>
        <v>1.9583333333333333</v>
      </c>
      <c r="G19" s="266">
        <f>'[2]14'!$P$34</f>
        <v>0.12233333333333334</v>
      </c>
      <c r="H19" s="267">
        <f>'[2]14'!$P$10</f>
        <v>8.85</v>
      </c>
      <c r="I19" s="268">
        <f>'[2]14'!$P$32</f>
        <v>8.8849999999999998</v>
      </c>
      <c r="J19" s="267">
        <f>'[2]14'!$P$36</f>
        <v>3.6500000000000004</v>
      </c>
      <c r="K19" s="272">
        <f>'[2]14'!$P$9</f>
        <v>131</v>
      </c>
      <c r="L19" s="272">
        <f>'[2]14'!$P$31</f>
        <v>132</v>
      </c>
      <c r="M19" s="272">
        <f>'[2]14'!$P$7</f>
        <v>98</v>
      </c>
      <c r="N19" s="272">
        <f>'[2]14'!$P$29</f>
        <v>71</v>
      </c>
      <c r="O19" s="272">
        <f>'[2]14'!$P$30</f>
        <v>6.666666666666667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84</v>
      </c>
      <c r="C20" s="154">
        <f>'[1]15'!$F$5</f>
        <v>0</v>
      </c>
      <c r="D20" s="136">
        <f>'[2]15'!$P$33</f>
        <v>25.5</v>
      </c>
      <c r="E20" s="271">
        <f>'[2]15'!$P$14</f>
        <v>7.76</v>
      </c>
      <c r="F20" s="269">
        <f>'[2]15'!$P$23</f>
        <v>1.6266666666666667</v>
      </c>
      <c r="G20" s="266">
        <f>'[2]15'!$P$34</f>
        <v>7.8E-2</v>
      </c>
      <c r="H20" s="267">
        <f>'[2]15'!$P$10</f>
        <v>8.48</v>
      </c>
      <c r="I20" s="268">
        <f>'[2]15'!$P$32</f>
        <v>8.8899999999999988</v>
      </c>
      <c r="J20" s="267">
        <f>'[2]15'!$P$36</f>
        <v>3.4049999999999998</v>
      </c>
      <c r="K20" s="272">
        <f>'[2]15'!$P$9</f>
        <v>116</v>
      </c>
      <c r="L20" s="272">
        <f>'[2]15'!$P$31</f>
        <v>122.33333333333333</v>
      </c>
      <c r="M20" s="272">
        <f>'[2]15'!$P$7</f>
        <v>94</v>
      </c>
      <c r="N20" s="272">
        <f>'[2]15'!$P$29</f>
        <v>67.333333333333329</v>
      </c>
      <c r="O20" s="272">
        <f>'[2]15'!$P$30</f>
        <v>9.3333333333333339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81</v>
      </c>
      <c r="C21" s="154">
        <f>'[1]16'!$F$5</f>
        <v>0</v>
      </c>
      <c r="D21" s="136">
        <f>'[2]16'!$P$33</f>
        <v>27.5</v>
      </c>
      <c r="E21" s="271">
        <f>'[2]16'!$P$14</f>
        <v>7.25</v>
      </c>
      <c r="F21" s="269">
        <f>'[2]16'!$P$23</f>
        <v>1.9316666666666669</v>
      </c>
      <c r="G21" s="266">
        <f>'[2]16'!$P$34</f>
        <v>8.4166666666666667E-2</v>
      </c>
      <c r="H21" s="267">
        <f>'[2]16'!$P$10</f>
        <v>8.24</v>
      </c>
      <c r="I21" s="268">
        <f>'[2]16'!$P$32</f>
        <v>8.8233333333333324</v>
      </c>
      <c r="J21" s="267">
        <f>'[2]16'!$P$36</f>
        <v>3.793333333333333</v>
      </c>
      <c r="K21" s="272">
        <f>'[2]16'!$P$9</f>
        <v>115</v>
      </c>
      <c r="L21" s="272">
        <f>'[2]16'!$P$31</f>
        <v>121</v>
      </c>
      <c r="M21" s="272">
        <f>'[2]16'!$P$7</f>
        <v>93</v>
      </c>
      <c r="N21" s="272">
        <f>'[2]16'!$P$29</f>
        <v>61.666666666666664</v>
      </c>
      <c r="O21" s="272">
        <f>'[2]16'!$P$30</f>
        <v>8.6666666666666661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f>'[1]17'!$I$5</f>
        <v>84</v>
      </c>
      <c r="C22" s="154">
        <f>'[1]17'!$F$5</f>
        <v>0</v>
      </c>
      <c r="D22" s="136">
        <f>'[2]17'!$P$33</f>
        <v>26.5</v>
      </c>
      <c r="E22" s="271">
        <f>'[2]17'!$P$14</f>
        <v>8.66</v>
      </c>
      <c r="F22" s="269">
        <f>'[2]17'!$P$23</f>
        <v>2.0783333333333331</v>
      </c>
      <c r="G22" s="266">
        <f>'[2]17'!$P$34</f>
        <v>7.4166666666666672E-2</v>
      </c>
      <c r="H22" s="267">
        <f>'[2]17'!$P$10</f>
        <v>8.3800000000000008</v>
      </c>
      <c r="I22" s="268">
        <f>'[2]17'!$P$32</f>
        <v>8.99</v>
      </c>
      <c r="J22" s="267">
        <f>'[2]17'!$P$36</f>
        <v>3.5091666666666672</v>
      </c>
      <c r="K22" s="272">
        <f>'[2]17'!$P$9</f>
        <v>125</v>
      </c>
      <c r="L22" s="272">
        <f>'[2]17'!$P$31</f>
        <v>109.33333333333333</v>
      </c>
      <c r="M22" s="272">
        <f>'[2]17'!$P$7</f>
        <v>92</v>
      </c>
      <c r="N22" s="272">
        <f>'[2]17'!$P$29</f>
        <v>63.666666666666664</v>
      </c>
      <c r="O22" s="272">
        <f>'[2]17'!$P$30</f>
        <v>10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84</v>
      </c>
      <c r="C23" s="154">
        <f>'[1]18'!$F$5</f>
        <v>0</v>
      </c>
      <c r="D23" s="136">
        <f>'[2]18'!$P$33</f>
        <v>26</v>
      </c>
      <c r="E23" s="271">
        <f>'[2]18'!$P$14</f>
        <v>8.92</v>
      </c>
      <c r="F23" s="269">
        <f>'[2]18'!$P$23</f>
        <v>2.23</v>
      </c>
      <c r="G23" s="266">
        <f>'[2]18'!$P$34</f>
        <v>7.0666666666666669E-2</v>
      </c>
      <c r="H23" s="267">
        <f>'[2]18'!$P$10</f>
        <v>8.51</v>
      </c>
      <c r="I23" s="268">
        <f>'[2]18'!$P$32</f>
        <v>8.9183333333333312</v>
      </c>
      <c r="J23" s="267">
        <f>'[2]18'!$P$36</f>
        <v>3.3649999999999998</v>
      </c>
      <c r="K23" s="272">
        <f>'[2]18'!$P$9</f>
        <v>117</v>
      </c>
      <c r="L23" s="272">
        <f>'[2]18'!$P$31</f>
        <v>119.33333333333333</v>
      </c>
      <c r="M23" s="272">
        <f>'[2]18'!$P$7</f>
        <v>93</v>
      </c>
      <c r="N23" s="272">
        <f>'[2]18'!$P$29</f>
        <v>69.666666666666671</v>
      </c>
      <c r="O23" s="272">
        <f>'[2]18'!$P$30</f>
        <v>10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82</v>
      </c>
      <c r="C24" s="154">
        <f>'[1]19'!$F$5</f>
        <v>0</v>
      </c>
      <c r="D24" s="136">
        <f>'[2]19'!$P$33</f>
        <v>25.833333333333332</v>
      </c>
      <c r="E24" s="271">
        <f>'[2]19'!$P$14</f>
        <v>5.56</v>
      </c>
      <c r="F24" s="269">
        <f>'[2]19'!$P$23</f>
        <v>2.2516666666666665</v>
      </c>
      <c r="G24" s="266">
        <f>'[2]19'!$P$34</f>
        <v>7.3833333333333348E-2</v>
      </c>
      <c r="H24" s="267">
        <f>'[2]19'!$P$10</f>
        <v>8.4600000000000009</v>
      </c>
      <c r="I24" s="268">
        <f>'[2]19'!$P$32</f>
        <v>8.8433333333333319</v>
      </c>
      <c r="J24" s="267">
        <f>'[2]19'!$P$36</f>
        <v>3.5991666666666666</v>
      </c>
      <c r="K24" s="272">
        <f>'[2]19'!$P$9</f>
        <v>115</v>
      </c>
      <c r="L24" s="272">
        <f>'[2]19'!$P$31</f>
        <v>124</v>
      </c>
      <c r="M24" s="272">
        <f>'[2]19'!$P$7</f>
        <v>94</v>
      </c>
      <c r="N24" s="272">
        <f>'[2]19'!$P$29</f>
        <v>70.333333333333329</v>
      </c>
      <c r="O24" s="272">
        <f>'[2]19'!$P$30</f>
        <v>8.3333333333333339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f>'[1]20'!$I$5</f>
        <v>77</v>
      </c>
      <c r="C25" s="154">
        <f>'[1]20'!$F$5</f>
        <v>0</v>
      </c>
      <c r="D25" s="136">
        <f>'[2]20'!$P$33</f>
        <v>26.833333333333332</v>
      </c>
      <c r="E25" s="271">
        <f>'[2]20'!$P$14</f>
        <v>8.09</v>
      </c>
      <c r="F25" s="269">
        <f>'[2]20'!$P$23</f>
        <v>1.8016666666666665</v>
      </c>
      <c r="G25" s="266">
        <f>'[2]20'!$P$34</f>
        <v>9.5833333333333326E-2</v>
      </c>
      <c r="H25" s="267">
        <f>'[2]20'!$P$10</f>
        <v>8.5399999999999991</v>
      </c>
      <c r="I25" s="268">
        <f>'[2]20'!$P$32</f>
        <v>9.0566666666666666</v>
      </c>
      <c r="J25" s="267">
        <f>'[2]20'!$P$36</f>
        <v>3.6633333333333327</v>
      </c>
      <c r="K25" s="272">
        <f>'[2]20'!$P$9</f>
        <v>114</v>
      </c>
      <c r="L25" s="272">
        <f>'[2]20'!$P$31</f>
        <v>125</v>
      </c>
      <c r="M25" s="272">
        <f>'[2]20'!$P$7</f>
        <v>95</v>
      </c>
      <c r="N25" s="272">
        <f>'[2]20'!$P$29</f>
        <v>55.666666666666664</v>
      </c>
      <c r="O25" s="272">
        <f>'[2]20'!$P$30</f>
        <v>8.3333333333333339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79</v>
      </c>
      <c r="C26" s="154">
        <f>'[1]21'!$F$5</f>
        <v>0</v>
      </c>
      <c r="D26" s="136">
        <f>'[2]21'!$P$33</f>
        <v>26.166666666666668</v>
      </c>
      <c r="E26" s="271">
        <f>'[2]20'!$P$14</f>
        <v>8.09</v>
      </c>
      <c r="F26" s="269">
        <f>'[2]21'!$P$23</f>
        <v>2.16</v>
      </c>
      <c r="G26" s="266">
        <f>'[2]21'!$P$34</f>
        <v>0.11483333333333333</v>
      </c>
      <c r="H26" s="267">
        <f>'[2]21'!$P$10</f>
        <v>8.43</v>
      </c>
      <c r="I26" s="268">
        <f>'[2]21'!$P$32</f>
        <v>8.56</v>
      </c>
      <c r="J26" s="267">
        <f>'[2]21'!$P$36</f>
        <v>3.4575</v>
      </c>
      <c r="K26" s="272">
        <f>'[2]21'!$P$9</f>
        <v>130</v>
      </c>
      <c r="L26" s="272">
        <f>'[2]21'!$P$31</f>
        <v>131.66666666666666</v>
      </c>
      <c r="M26" s="272">
        <f>'[2]21'!$P$7</f>
        <v>100</v>
      </c>
      <c r="N26" s="272">
        <f>'[2]21'!$P$29</f>
        <v>71</v>
      </c>
      <c r="O26" s="272">
        <f>'[2]21'!$P$30</f>
        <v>6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81</v>
      </c>
      <c r="C27" s="154">
        <f>'[1]22'!$F$5</f>
        <v>0</v>
      </c>
      <c r="D27" s="136">
        <f>'[2]22'!$P$33</f>
        <v>27.166666666666668</v>
      </c>
      <c r="E27" s="271">
        <f>'[2]22'!$P$14</f>
        <v>6.74</v>
      </c>
      <c r="F27" s="269">
        <f>'[2]22'!$P$23</f>
        <v>1.9783333333333335</v>
      </c>
      <c r="G27" s="266">
        <f>'[2]22'!$P$34</f>
        <v>0.10566666666666667</v>
      </c>
      <c r="H27" s="267">
        <f>'[2]22'!$P$10</f>
        <v>8.6199999999999992</v>
      </c>
      <c r="I27" s="268">
        <f>'[2]22'!$P$32</f>
        <v>8.74</v>
      </c>
      <c r="J27" s="267">
        <f>'[2]22'!$P$36</f>
        <v>3.5449999999999999</v>
      </c>
      <c r="K27" s="272">
        <f>'[2]22'!$P$9</f>
        <v>132</v>
      </c>
      <c r="L27" s="272">
        <f>'[2]22'!$P$31</f>
        <v>131.33333333333334</v>
      </c>
      <c r="M27" s="272">
        <f>'[2]22'!$P$7</f>
        <v>100</v>
      </c>
      <c r="N27" s="272">
        <f>'[2]22'!$P$29</f>
        <v>65</v>
      </c>
      <c r="O27" s="272">
        <f>'[2]22'!$P$30</f>
        <v>6</v>
      </c>
      <c r="P27" s="31"/>
      <c r="Q27" s="32"/>
      <c r="R27" s="32"/>
      <c r="S27" s="32"/>
    </row>
    <row r="28" spans="1:24" ht="14.65" customHeight="1" x14ac:dyDescent="0.2">
      <c r="A28" s="30">
        <v>23</v>
      </c>
      <c r="B28" s="135">
        <f>'[1]23'!$I$5</f>
        <v>83</v>
      </c>
      <c r="C28" s="154">
        <f>'[1]23'!$F$5</f>
        <v>0</v>
      </c>
      <c r="D28" s="136">
        <f>'[2]23'!$P$33</f>
        <v>25.333333333333332</v>
      </c>
      <c r="E28" s="271">
        <f>'[2]23'!$P$14</f>
        <v>8.44</v>
      </c>
      <c r="F28" s="269">
        <f>'[2]23'!$P$23</f>
        <v>2.2000000000000002</v>
      </c>
      <c r="G28" s="266">
        <f>'[2]23'!$P$34</f>
        <v>9.4833333333333325E-2</v>
      </c>
      <c r="H28" s="267">
        <f>'[2]23'!$P$10</f>
        <v>8.51</v>
      </c>
      <c r="I28" s="268">
        <f>'[2]23'!$P$32</f>
        <v>8.98</v>
      </c>
      <c r="J28" s="267">
        <f>'[2]23'!$P$36</f>
        <v>3.8125</v>
      </c>
      <c r="K28" s="272">
        <f>'[2]23'!$P$9</f>
        <v>120</v>
      </c>
      <c r="L28" s="272">
        <f>'[2]23'!$P$31</f>
        <v>118.66666666666667</v>
      </c>
      <c r="M28" s="272">
        <f>'[2]23'!$P$7</f>
        <v>92</v>
      </c>
      <c r="N28" s="272">
        <f>'[2]23'!$P$29</f>
        <v>60.333333333333336</v>
      </c>
      <c r="O28" s="272">
        <f>'[2]23'!$P$30</f>
        <v>7.333333333333333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f>'[1]24'!$I$5</f>
        <v>88</v>
      </c>
      <c r="C29" s="154">
        <f>'[1]24'!$F$5</f>
        <v>0</v>
      </c>
      <c r="D29" s="136">
        <f>'[2]24'!$P$33</f>
        <v>26.833333333333332</v>
      </c>
      <c r="E29" s="271">
        <f>'[2]24'!$P$14</f>
        <v>7.15</v>
      </c>
      <c r="F29" s="269">
        <f>'[2]24'!$P$23</f>
        <v>2.2849999999999997</v>
      </c>
      <c r="G29" s="266">
        <f>'[2]24'!$P$34</f>
        <v>0.10283333333333333</v>
      </c>
      <c r="H29" s="267">
        <f>'[2]24'!$P$10</f>
        <v>8.73</v>
      </c>
      <c r="I29" s="268">
        <f>'[2]24'!$P$32</f>
        <v>9.0633333333333326</v>
      </c>
      <c r="J29" s="267">
        <f>'[2]24'!$P$36</f>
        <v>3.7725000000000004</v>
      </c>
      <c r="K29" s="272">
        <f>'[2]24'!$P$9</f>
        <v>122</v>
      </c>
      <c r="L29" s="272">
        <f>'[2]24'!$P$31</f>
        <v>114.66666666666667</v>
      </c>
      <c r="M29" s="272">
        <f>'[2]24'!$P$7</f>
        <v>91</v>
      </c>
      <c r="N29" s="272">
        <f>'[2]24'!$P$29</f>
        <v>60.333333333333336</v>
      </c>
      <c r="O29" s="272">
        <f>'[2]24'!$P$30</f>
        <v>7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f>'[1]25'!$I$5</f>
        <v>80</v>
      </c>
      <c r="C30" s="154">
        <f>'[1]25'!$F$5</f>
        <v>0.2</v>
      </c>
      <c r="D30" s="136">
        <f>'[2]25'!$P$33</f>
        <v>26.666666666666668</v>
      </c>
      <c r="E30" s="271">
        <f>'[2]25'!$P$14</f>
        <v>5.15</v>
      </c>
      <c r="F30" s="269">
        <f>'[2]25'!$P$23</f>
        <v>2.0216666666666669</v>
      </c>
      <c r="G30" s="266">
        <f>'[2]25'!$P$34</f>
        <v>8.2000000000000003E-2</v>
      </c>
      <c r="H30" s="267">
        <f>'[2]25'!$P$10</f>
        <v>8.1199999999999992</v>
      </c>
      <c r="I30" s="268">
        <f>'[2]25'!$P$32</f>
        <v>8.9466666666666672</v>
      </c>
      <c r="J30" s="267">
        <f>'[2]25'!$P$36</f>
        <v>3.6775000000000002</v>
      </c>
      <c r="K30" s="272">
        <f>'[2]25'!$P$9</f>
        <v>125</v>
      </c>
      <c r="L30" s="272">
        <f>'[2]25'!$P$31</f>
        <v>116.33333333333333</v>
      </c>
      <c r="M30" s="272">
        <f>'[2]25'!$P$7</f>
        <v>105</v>
      </c>
      <c r="N30" s="272">
        <f>'[2]25'!$P$29</f>
        <v>64</v>
      </c>
      <c r="O30" s="272">
        <f>'[2]25'!$P$30</f>
        <v>8.3333333333333339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f>'[1]26'!$I$5</f>
        <v>80</v>
      </c>
      <c r="C31" s="154">
        <f>'[1]26'!$F$5</f>
        <v>0</v>
      </c>
      <c r="D31" s="136">
        <f>'[2]26'!$P$33</f>
        <v>25.833333333333332</v>
      </c>
      <c r="E31" s="271">
        <f>'[2]26'!$P$14</f>
        <v>7.23</v>
      </c>
      <c r="F31" s="269">
        <f>'[2]26'!$P$23</f>
        <v>2.3066666666666662</v>
      </c>
      <c r="G31" s="266">
        <f>'[2]26'!$P$34</f>
        <v>0.11033333333333332</v>
      </c>
      <c r="H31" s="267">
        <f>'[2]26'!$P$10</f>
        <v>8.3699999999999992</v>
      </c>
      <c r="I31" s="268">
        <f>'[2]26'!$P$32</f>
        <v>8.6033333333333335</v>
      </c>
      <c r="J31" s="267">
        <f>'[2]26'!$P$36</f>
        <v>3.0783333333333345</v>
      </c>
      <c r="K31" s="272">
        <f>'[2]26'!$P$9</f>
        <v>110</v>
      </c>
      <c r="L31" s="272">
        <f>'[2]26'!$P$31</f>
        <v>127.33333333333333</v>
      </c>
      <c r="M31" s="272">
        <f>'[2]26'!$P$7</f>
        <v>87</v>
      </c>
      <c r="N31" s="272">
        <f>'[2]26'!$P$29</f>
        <v>77.666666666666671</v>
      </c>
      <c r="O31" s="272">
        <f>'[2]26'!$P$30</f>
        <v>6.333333333333333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82</v>
      </c>
      <c r="C32" s="154">
        <f>'[1]27'!$F$5</f>
        <v>0</v>
      </c>
      <c r="D32" s="136">
        <f>'[2]27'!$P$33</f>
        <v>26.166666666666668</v>
      </c>
      <c r="E32" s="271">
        <f>'[2]27'!$P$14</f>
        <v>6.17</v>
      </c>
      <c r="F32" s="269">
        <f>'[2]27'!$P$23</f>
        <v>2.3516666666666666</v>
      </c>
      <c r="G32" s="266">
        <f>'[2]27'!$P$34</f>
        <v>9.9166666666666667E-2</v>
      </c>
      <c r="H32" s="267">
        <f>'[2]27'!$P$10</f>
        <v>8.4499999999999993</v>
      </c>
      <c r="I32" s="268">
        <f>'[2]27'!$P$32</f>
        <v>8.9816666666666674</v>
      </c>
      <c r="J32" s="267">
        <f>'[2]27'!$P$36</f>
        <v>3.4149999999999996</v>
      </c>
      <c r="K32" s="272">
        <f>'[2]27'!$P$9</f>
        <v>112</v>
      </c>
      <c r="L32" s="272">
        <f>'[2]27'!$P$31</f>
        <v>113.66666666666667</v>
      </c>
      <c r="M32" s="272">
        <f>'[2]27'!$P$7</f>
        <v>89</v>
      </c>
      <c r="N32" s="272">
        <f>'[2]27'!$P$29</f>
        <v>62.333333333333336</v>
      </c>
      <c r="O32" s="272">
        <f>'[2]27'!$P$30</f>
        <v>6.666666666666667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79</v>
      </c>
      <c r="C33" s="154">
        <f>'[1]28'!$F$5</f>
        <v>0</v>
      </c>
      <c r="D33" s="136">
        <f>'[2]28'!$P$33</f>
        <v>27</v>
      </c>
      <c r="E33" s="271">
        <f>'[2]28'!$P$14</f>
        <v>6.51</v>
      </c>
      <c r="F33" s="269">
        <f>'[2]28'!$P$23</f>
        <v>2.6040000000000001</v>
      </c>
      <c r="G33" s="266">
        <f>'[2]28'!$P$34</f>
        <v>9.4333333333333338E-2</v>
      </c>
      <c r="H33" s="267">
        <f>'[2]28'!$P$10</f>
        <v>8.3699999999999992</v>
      </c>
      <c r="I33" s="268">
        <f>'[2]28'!$P$32</f>
        <v>8.7666666666666675</v>
      </c>
      <c r="J33" s="267">
        <f>'[2]28'!$P$36</f>
        <v>3.8158333333333334</v>
      </c>
      <c r="K33" s="272">
        <f>'[2]28'!$P$9</f>
        <v>125</v>
      </c>
      <c r="L33" s="272">
        <f>'[2]28'!$P$31</f>
        <v>118.33333333333333</v>
      </c>
      <c r="M33" s="272">
        <f>'[2]28'!$P$7</f>
        <v>88</v>
      </c>
      <c r="N33" s="272">
        <f>'[2]28'!$P$29</f>
        <v>66</v>
      </c>
      <c r="O33" s="272">
        <f>'[2]28'!$P$30</f>
        <v>7.666666666666667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77</v>
      </c>
      <c r="C34" s="154">
        <f>'[1]29'!$F$5</f>
        <v>0</v>
      </c>
      <c r="D34" s="136">
        <f>'[2]29'!$P$33</f>
        <v>26.666666666666668</v>
      </c>
      <c r="E34" s="271">
        <f>'[2]29'!$P$14</f>
        <v>5.65</v>
      </c>
      <c r="F34" s="269">
        <f>'[2]29'!$P$23</f>
        <v>2.0816666666666666</v>
      </c>
      <c r="G34" s="266">
        <f>'[2]29'!$P$34</f>
        <v>0.15716666666666668</v>
      </c>
      <c r="H34" s="267">
        <f>'[2]29'!$P$10</f>
        <v>8.23</v>
      </c>
      <c r="I34" s="268">
        <f>'[2]29'!$P$32</f>
        <v>8.6449999999999996</v>
      </c>
      <c r="J34" s="267">
        <f>'[2]29'!$P$36</f>
        <v>3.7683333333333331</v>
      </c>
      <c r="K34" s="272">
        <f>'[2]29'!$P$9</f>
        <v>110</v>
      </c>
      <c r="L34" s="272">
        <f>'[2]29'!$P$31</f>
        <v>108.33333333333333</v>
      </c>
      <c r="M34" s="272">
        <f>'[2]29'!$P$7</f>
        <v>85</v>
      </c>
      <c r="N34" s="272">
        <f>'[2]29'!$P$29</f>
        <v>62.666666666666664</v>
      </c>
      <c r="O34" s="272">
        <f>'[2]29'!$P$30</f>
        <v>11.666666666666666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>
        <f>'[1]30'!$I$5</f>
        <v>88</v>
      </c>
      <c r="C35" s="154">
        <f>'[1]30'!$F$5</f>
        <v>0</v>
      </c>
      <c r="D35" s="136">
        <f>'[2]30'!$P$33</f>
        <v>27</v>
      </c>
      <c r="E35" s="271">
        <f>'[2]30'!$P$14</f>
        <v>6.27</v>
      </c>
      <c r="F35" s="269">
        <f>'[2]30'!$P$23</f>
        <v>1.9966666666666668</v>
      </c>
      <c r="G35" s="266">
        <f>'[2]30'!$P$34</f>
        <v>9.2499999999999985E-2</v>
      </c>
      <c r="H35" s="267">
        <f>'[2]30'!$P$10</f>
        <v>8.2799999999999994</v>
      </c>
      <c r="I35" s="268">
        <f>'[2]30'!$P$32</f>
        <v>8.990000000000002</v>
      </c>
      <c r="J35" s="267">
        <f>'[2]30'!$P$36</f>
        <v>3.8683333333333336</v>
      </c>
      <c r="K35" s="272">
        <f>'[2]30'!$P$9</f>
        <v>115</v>
      </c>
      <c r="L35" s="272">
        <f>'[2]30'!$P$31</f>
        <v>108.33333333333333</v>
      </c>
      <c r="M35" s="272">
        <f>'[2]30'!$P$7</f>
        <v>87</v>
      </c>
      <c r="N35" s="272">
        <f>'[2]30'!$P$29</f>
        <v>53</v>
      </c>
      <c r="O35" s="272">
        <f>'[2]30'!$P$30</f>
        <v>6.666666666666667</v>
      </c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>
        <f>'[1]31'!$I$5</f>
        <v>68</v>
      </c>
      <c r="C36" s="154">
        <f>'[1]31'!$F$5</f>
        <v>0</v>
      </c>
      <c r="D36" s="136">
        <f>'[2]31'!$P$33</f>
        <v>27.833333333333332</v>
      </c>
      <c r="E36" s="271">
        <f>'[2]31'!$P$14</f>
        <v>6.54</v>
      </c>
      <c r="F36" s="269">
        <f>'[2]31'!$P$23</f>
        <v>1.88</v>
      </c>
      <c r="G36" s="266">
        <f>'[2]31'!$P$34</f>
        <v>8.5166666666666654E-2</v>
      </c>
      <c r="H36" s="267">
        <f>'[2]31'!$P$10</f>
        <v>8.43</v>
      </c>
      <c r="I36" s="268">
        <f>'[2]31'!$P$32</f>
        <v>8.8733333333333331</v>
      </c>
      <c r="J36" s="267">
        <f>'[2]31'!$P$36</f>
        <v>3.15</v>
      </c>
      <c r="K36" s="272">
        <f>'[2]31'!$P$9</f>
        <v>115</v>
      </c>
      <c r="L36" s="272">
        <f>'[2]31'!$P$31</f>
        <v>119.33333333333333</v>
      </c>
      <c r="M36" s="272">
        <f>'[2]31'!$P$7</f>
        <v>87</v>
      </c>
      <c r="N36" s="272">
        <f>'[2]31'!$P$29</f>
        <v>59</v>
      </c>
      <c r="O36" s="272">
        <f>'[2]31'!$P$30</f>
        <v>9</v>
      </c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1.1000000000000001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80.548387096774192</v>
      </c>
      <c r="C38" s="123">
        <f>AVERAGE(C6:C36)</f>
        <v>3.5483870967741936E-2</v>
      </c>
      <c r="D38" s="270">
        <f t="shared" ref="D38:O38" si="0">AVERAGEIF(D6:D36,"&lt;&gt;#DIV/0!")</f>
        <v>26.440860215053764</v>
      </c>
      <c r="E38" s="270">
        <f t="shared" si="0"/>
        <v>6.9154838709677415</v>
      </c>
      <c r="F38" s="270">
        <f t="shared" si="0"/>
        <v>2.033059139784946</v>
      </c>
      <c r="G38" s="270">
        <f t="shared" si="0"/>
        <v>9.1142089093701986E-2</v>
      </c>
      <c r="H38" s="270">
        <f t="shared" si="0"/>
        <v>8.5261290322580621</v>
      </c>
      <c r="I38" s="270">
        <f t="shared" si="0"/>
        <v>8.9162365591397847</v>
      </c>
      <c r="J38" s="270">
        <f t="shared" si="0"/>
        <v>3.5353225806451607</v>
      </c>
      <c r="K38" s="270">
        <f t="shared" si="0"/>
        <v>122.41935483870968</v>
      </c>
      <c r="L38" s="270">
        <f t="shared" si="0"/>
        <v>121.70967741935485</v>
      </c>
      <c r="M38" s="270">
        <f t="shared" si="0"/>
        <v>94.41935483870968</v>
      </c>
      <c r="N38" s="270">
        <f t="shared" si="0"/>
        <v>66.236559139784944</v>
      </c>
      <c r="O38" s="270">
        <f t="shared" si="0"/>
        <v>8.258064516129032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88</v>
      </c>
      <c r="C39" s="123">
        <f>MAX(C6:C36)</f>
        <v>0.5</v>
      </c>
      <c r="D39" s="34">
        <f>MAX(D6:D36)</f>
        <v>27.833333333333332</v>
      </c>
      <c r="E39" s="123">
        <f>MAX(E6:E36)</f>
        <v>9.0399999999999991</v>
      </c>
      <c r="F39" s="123">
        <f t="shared" ref="F39:O39" si="1">MAX(F6:F36)</f>
        <v>2.7650000000000001</v>
      </c>
      <c r="G39" s="123">
        <f t="shared" si="1"/>
        <v>0.15716666666666668</v>
      </c>
      <c r="H39" s="123">
        <f t="shared" si="1"/>
        <v>8.92</v>
      </c>
      <c r="I39" s="123">
        <f t="shared" si="1"/>
        <v>9.0633333333333326</v>
      </c>
      <c r="J39" s="123">
        <f t="shared" si="1"/>
        <v>3.8683333333333336</v>
      </c>
      <c r="K39" s="34">
        <f t="shared" si="1"/>
        <v>142</v>
      </c>
      <c r="L39" s="34">
        <f t="shared" si="1"/>
        <v>138</v>
      </c>
      <c r="M39" s="34">
        <f t="shared" si="1"/>
        <v>114</v>
      </c>
      <c r="N39" s="34">
        <f t="shared" si="1"/>
        <v>77.666666666666671</v>
      </c>
      <c r="O39" s="130">
        <f t="shared" si="1"/>
        <v>11.666666666666666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68</v>
      </c>
      <c r="C40" s="156">
        <f>MIN(C6:C36)</f>
        <v>0</v>
      </c>
      <c r="D40" s="132">
        <f>MIN(D6:D36)</f>
        <v>25.333333333333332</v>
      </c>
      <c r="E40" s="156">
        <f>MIN(E6:E36)</f>
        <v>3.98</v>
      </c>
      <c r="F40" s="156">
        <f t="shared" ref="F40:O40" si="2">MIN(F6:F36)</f>
        <v>1.5333333333333332</v>
      </c>
      <c r="G40" s="156">
        <f t="shared" si="2"/>
        <v>6.9166666666666668E-2</v>
      </c>
      <c r="H40" s="156">
        <f t="shared" si="2"/>
        <v>8.1199999999999992</v>
      </c>
      <c r="I40" s="156">
        <f t="shared" si="2"/>
        <v>8.56</v>
      </c>
      <c r="J40" s="156">
        <f t="shared" si="2"/>
        <v>3.0783333333333345</v>
      </c>
      <c r="K40" s="132">
        <f t="shared" si="2"/>
        <v>110</v>
      </c>
      <c r="L40" s="132">
        <f t="shared" si="2"/>
        <v>89.666666666666671</v>
      </c>
      <c r="M40" s="132">
        <f t="shared" si="2"/>
        <v>85</v>
      </c>
      <c r="N40" s="132">
        <f t="shared" si="2"/>
        <v>53</v>
      </c>
      <c r="O40" s="133">
        <f t="shared" si="2"/>
        <v>6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8" activePane="bottomRight" state="frozen"/>
      <selection pane="topRight" activeCell="B1" sqref="B1"/>
      <selection pane="bottomLeft" activeCell="A6" sqref="A6"/>
      <selection pane="bottomRight" activeCell="G35" sqref="G35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77" t="s">
        <v>87</v>
      </c>
      <c r="C1" s="377"/>
      <c r="D1" s="377"/>
      <c r="E1" s="377"/>
      <c r="F1" s="377"/>
      <c r="G1" s="377"/>
      <c r="H1" s="43"/>
      <c r="I1" s="43"/>
      <c r="J1" s="43"/>
      <c r="K1" s="389" t="s">
        <v>124</v>
      </c>
      <c r="L1" s="389"/>
      <c r="M1" s="389"/>
      <c r="N1" s="43"/>
      <c r="O1" s="390"/>
      <c r="P1" s="391"/>
    </row>
    <row r="2" spans="1:21" ht="0.6" hidden="1" customHeight="1" thickBot="1" x14ac:dyDescent="0.25">
      <c r="A2" s="379" t="s">
        <v>24</v>
      </c>
      <c r="B2" s="382" t="s">
        <v>42</v>
      </c>
      <c r="C2" s="383"/>
      <c r="D2" s="383"/>
      <c r="E2" s="383"/>
      <c r="F2" s="383"/>
      <c r="G2" s="384"/>
      <c r="H2" s="392"/>
      <c r="I2" s="392"/>
      <c r="J2" s="392"/>
      <c r="K2" s="392"/>
      <c r="L2" s="392"/>
      <c r="M2" s="392"/>
      <c r="N2" s="392"/>
      <c r="O2" s="392"/>
      <c r="P2" s="393"/>
      <c r="Q2" s="24"/>
    </row>
    <row r="3" spans="1:21" ht="15" customHeight="1" thickTop="1" thickBot="1" x14ac:dyDescent="0.25">
      <c r="A3" s="380"/>
      <c r="B3" s="385" t="s">
        <v>82</v>
      </c>
      <c r="C3" s="387" t="s">
        <v>83</v>
      </c>
      <c r="D3" s="387" t="s">
        <v>43</v>
      </c>
      <c r="E3" s="387" t="s">
        <v>44</v>
      </c>
      <c r="F3" s="394" t="s">
        <v>103</v>
      </c>
      <c r="G3" s="365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97" t="s">
        <v>92</v>
      </c>
      <c r="N3" s="398"/>
      <c r="O3" s="398"/>
      <c r="P3" s="398"/>
      <c r="Q3" s="399"/>
    </row>
    <row r="4" spans="1:21" ht="27" customHeight="1" x14ac:dyDescent="0.2">
      <c r="A4" s="381"/>
      <c r="B4" s="386"/>
      <c r="C4" s="388"/>
      <c r="D4" s="388"/>
      <c r="E4" s="388"/>
      <c r="F4" s="395"/>
      <c r="G4" s="396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5</v>
      </c>
      <c r="C5" s="37">
        <v>24</v>
      </c>
      <c r="D5" s="37">
        <v>0</v>
      </c>
      <c r="E5" s="273">
        <v>0</v>
      </c>
      <c r="F5" s="159">
        <v>0</v>
      </c>
      <c r="G5" s="38">
        <v>0</v>
      </c>
      <c r="H5" s="299">
        <f>'[1]1'!$E$42</f>
        <v>82</v>
      </c>
      <c r="I5" s="300">
        <f>'[1]1'!$B$33*12.92/2</f>
        <v>2810.1</v>
      </c>
      <c r="J5" s="299">
        <f>'[1]1'!$B$42</f>
        <v>500</v>
      </c>
      <c r="K5" s="300">
        <f>'[1]1'!$F$33</f>
        <v>666.90000000000009</v>
      </c>
      <c r="L5" s="301">
        <f>'[1]1'!$H$42</f>
        <v>95</v>
      </c>
      <c r="M5" s="311">
        <f>'[1]1'!$C$34</f>
        <v>39.640287769784173</v>
      </c>
      <c r="N5" s="306">
        <f>'[1]1'!$F$34</f>
        <v>9.4075327972915801</v>
      </c>
      <c r="O5" s="306">
        <f>'[1]1'!$F$43</f>
        <v>1.1567216814783468</v>
      </c>
      <c r="P5" s="306">
        <f>'[1]1'!$C$43</f>
        <v>7.0531809846240661</v>
      </c>
      <c r="Q5" s="309">
        <f>'[1]1'!$H$43</f>
        <v>1.3401043870785725</v>
      </c>
    </row>
    <row r="6" spans="1:21" ht="14.65" customHeight="1" x14ac:dyDescent="0.2">
      <c r="A6" s="35">
        <v>2</v>
      </c>
      <c r="B6" s="36">
        <v>5</v>
      </c>
      <c r="C6" s="37">
        <v>18</v>
      </c>
      <c r="D6" s="37">
        <v>0</v>
      </c>
      <c r="E6" s="273">
        <v>0</v>
      </c>
      <c r="F6" s="159">
        <v>0</v>
      </c>
      <c r="G6" s="38">
        <v>0</v>
      </c>
      <c r="H6" s="299">
        <f>'[1]2'!$E$42</f>
        <v>61</v>
      </c>
      <c r="I6" s="300">
        <f>'[1]2'!$B$33*12.92/2</f>
        <v>3998.74</v>
      </c>
      <c r="J6" s="299">
        <f>'[1]2'!$B$42</f>
        <v>520</v>
      </c>
      <c r="K6" s="300">
        <f>'[1]2'!$F$33</f>
        <v>581.40000000000009</v>
      </c>
      <c r="L6" s="301">
        <f>'[1]2'!$H$42</f>
        <v>93</v>
      </c>
      <c r="M6" s="311">
        <f>'[1]2'!$C$34</f>
        <v>72.536343088911281</v>
      </c>
      <c r="N6" s="306">
        <f>'[1]2'!$F$34</f>
        <v>10.546479609050108</v>
      </c>
      <c r="O6" s="306">
        <f>'[1]2'!$F$43</f>
        <v>1.1065277883592302</v>
      </c>
      <c r="P6" s="306">
        <f>'[1]2'!$C$43</f>
        <v>9.4326959007672091</v>
      </c>
      <c r="Q6" s="309">
        <f>'[1]2'!$H$43</f>
        <v>1.6870013822525969</v>
      </c>
    </row>
    <row r="7" spans="1:21" ht="14.65" customHeight="1" x14ac:dyDescent="0.2">
      <c r="A7" s="35">
        <v>3</v>
      </c>
      <c r="B7" s="36">
        <v>4</v>
      </c>
      <c r="C7" s="37">
        <v>24</v>
      </c>
      <c r="D7" s="37">
        <v>118</v>
      </c>
      <c r="E7" s="273">
        <v>2.25</v>
      </c>
      <c r="F7" s="159">
        <v>390</v>
      </c>
      <c r="G7" s="38">
        <v>3</v>
      </c>
      <c r="H7" s="299">
        <f>'[1]3'!$E$42</f>
        <v>72</v>
      </c>
      <c r="I7" s="300">
        <f>'[1]3'!$B$33*12.92/2</f>
        <v>2577.54</v>
      </c>
      <c r="J7" s="299">
        <f>'[1]3'!$B$42</f>
        <v>580</v>
      </c>
      <c r="K7" s="300">
        <f>'[1]3'!F$33</f>
        <v>624.15000000000009</v>
      </c>
      <c r="L7" s="301">
        <f>'[1]3'!$H$42</f>
        <v>84</v>
      </c>
      <c r="M7" s="311">
        <f>'[1]3'!$C$34</f>
        <v>41.821049249913244</v>
      </c>
      <c r="N7" s="306">
        <f>'[1]3'!$F$34</f>
        <v>10.126945804656128</v>
      </c>
      <c r="O7" s="306">
        <f>'[1]3'!$F$43</f>
        <v>1.1682129262761212</v>
      </c>
      <c r="P7" s="306">
        <f>'[1]3'!$C$43</f>
        <v>9.4106041283354216</v>
      </c>
      <c r="Q7" s="309">
        <f>'[1]3'!$H$43</f>
        <v>1.3629150806554748</v>
      </c>
    </row>
    <row r="8" spans="1:21" ht="14.65" customHeight="1" x14ac:dyDescent="0.2">
      <c r="A8" s="35">
        <v>4</v>
      </c>
      <c r="B8" s="36">
        <v>4</v>
      </c>
      <c r="C8" s="37">
        <v>24</v>
      </c>
      <c r="D8" s="37">
        <v>0</v>
      </c>
      <c r="E8" s="273">
        <v>0</v>
      </c>
      <c r="F8" s="159">
        <v>0</v>
      </c>
      <c r="G8" s="38">
        <v>0</v>
      </c>
      <c r="H8" s="299">
        <f>'[1]4'!$E$42</f>
        <v>57</v>
      </c>
      <c r="I8" s="300">
        <f>'[1]4'!$B$33*12.92/2</f>
        <v>2189.94</v>
      </c>
      <c r="J8" s="299">
        <f>'[1]4'!$B$42</f>
        <v>480</v>
      </c>
      <c r="K8" s="300">
        <f>'[1]4'!$F$33</f>
        <v>538.65000000000009</v>
      </c>
      <c r="L8" s="301">
        <f>'[1]4'!$H$42</f>
        <v>64</v>
      </c>
      <c r="M8" s="311">
        <f>'[1]4'!$C$34</f>
        <v>40.83712812020805</v>
      </c>
      <c r="N8" s="306">
        <f>'[1]4'!$F$34</f>
        <v>10.044530472044928</v>
      </c>
      <c r="O8" s="306">
        <f>'[1]4'!$F$43</f>
        <v>1.0629132774650716</v>
      </c>
      <c r="P8" s="306">
        <f>'[1]4'!$C$43</f>
        <v>8.9508486523374451</v>
      </c>
      <c r="Q8" s="309">
        <f>'[1]4'!$H$43</f>
        <v>1.1934464869783259</v>
      </c>
    </row>
    <row r="9" spans="1:21" ht="14.65" customHeight="1" x14ac:dyDescent="0.2">
      <c r="A9" s="35">
        <v>5</v>
      </c>
      <c r="B9" s="36">
        <v>5</v>
      </c>
      <c r="C9" s="37">
        <v>24</v>
      </c>
      <c r="D9" s="37">
        <v>0</v>
      </c>
      <c r="E9" s="273">
        <v>0</v>
      </c>
      <c r="F9" s="159">
        <v>0</v>
      </c>
      <c r="G9" s="38">
        <v>0</v>
      </c>
      <c r="H9" s="299">
        <f>'[1]5'!$E$42</f>
        <v>46</v>
      </c>
      <c r="I9" s="300">
        <f>'[1]5'!$B$33*12.92/2</f>
        <v>2454.8000000000002</v>
      </c>
      <c r="J9" s="299">
        <f>'[1]5'!$B$42</f>
        <v>520</v>
      </c>
      <c r="K9" s="300">
        <f>'[1]5'!$F$33</f>
        <v>555.75</v>
      </c>
      <c r="L9" s="301">
        <f>'[1]5'!$H$42</f>
        <v>81</v>
      </c>
      <c r="M9" s="311">
        <f>'[1]5'!$C$34</f>
        <v>40.767386091120528</v>
      </c>
      <c r="N9" s="306">
        <f>'[1]5'!$F$34</f>
        <v>9.229458538430924</v>
      </c>
      <c r="O9" s="306">
        <f>'[1]5'!$F$43</f>
        <v>0.76393179085528118</v>
      </c>
      <c r="P9" s="306">
        <f>'[1]5'!$C$43</f>
        <v>8.6357506792336132</v>
      </c>
      <c r="Q9" s="309">
        <f>'[1]5'!$H$43</f>
        <v>1.3451842404190819</v>
      </c>
    </row>
    <row r="10" spans="1:21" ht="14.65" customHeight="1" x14ac:dyDescent="0.2">
      <c r="A10" s="35">
        <v>6</v>
      </c>
      <c r="B10" s="36">
        <v>4</v>
      </c>
      <c r="C10" s="37">
        <v>24</v>
      </c>
      <c r="D10" s="37">
        <v>110</v>
      </c>
      <c r="E10" s="273">
        <v>0.72</v>
      </c>
      <c r="F10" s="159">
        <v>114</v>
      </c>
      <c r="G10" s="38">
        <v>1</v>
      </c>
      <c r="H10" s="299">
        <f>'[1]6'!$E$42</f>
        <v>65</v>
      </c>
      <c r="I10" s="300">
        <f>'[1]6'!$B$33*12.92/2</f>
        <v>2622.7599999999998</v>
      </c>
      <c r="J10" s="299">
        <f>'[1]6'!$B$42</f>
        <v>540</v>
      </c>
      <c r="K10" s="300">
        <f>'[1]6'!$F$33</f>
        <v>624.15000000000009</v>
      </c>
      <c r="L10" s="301">
        <f>'[1]6'!$H$42</f>
        <v>63</v>
      </c>
      <c r="M10" s="311">
        <f>'[1]6'!$C$34</f>
        <v>42.099011553823104</v>
      </c>
      <c r="N10" s="306">
        <f>'[1]6'!$F$34</f>
        <v>10.018491231114815</v>
      </c>
      <c r="O10" s="306">
        <f>'[1]6'!$F$43</f>
        <v>1.0433420332010943</v>
      </c>
      <c r="P10" s="306">
        <f>'[1]6'!$C$43</f>
        <v>8.6677645835167834</v>
      </c>
      <c r="Q10" s="309">
        <f>'[1]6'!$H$43</f>
        <v>1.0112392014102913</v>
      </c>
    </row>
    <row r="11" spans="1:21" ht="14.65" customHeight="1" x14ac:dyDescent="0.2">
      <c r="A11" s="35">
        <v>7</v>
      </c>
      <c r="B11" s="36">
        <v>4</v>
      </c>
      <c r="C11" s="37">
        <v>24</v>
      </c>
      <c r="D11" s="37">
        <v>0</v>
      </c>
      <c r="E11" s="273">
        <v>0</v>
      </c>
      <c r="F11" s="159">
        <v>0</v>
      </c>
      <c r="G11" s="38">
        <v>0</v>
      </c>
      <c r="H11" s="299">
        <f>'[1]7'!$E$42</f>
        <v>48</v>
      </c>
      <c r="I11" s="300">
        <f>'[1]7'!$B$33*12.92/2</f>
        <v>1963.84</v>
      </c>
      <c r="J11" s="299">
        <f>'[1]7'!$B$42</f>
        <v>460</v>
      </c>
      <c r="K11" s="300">
        <f>'[1]7'!$F$33</f>
        <v>470.25000000000006</v>
      </c>
      <c r="L11" s="301">
        <f>'[1]7'!$H$42</f>
        <v>55</v>
      </c>
      <c r="M11" s="311">
        <f>'[1]7'!$C$34</f>
        <v>42.427463434635428</v>
      </c>
      <c r="N11" s="306">
        <f>'[1]7'!$F$34</f>
        <v>10.159440015549798</v>
      </c>
      <c r="O11" s="306">
        <f>'[1]7'!$F$43</f>
        <v>1.0370082312522917</v>
      </c>
      <c r="P11" s="306">
        <f>'[1]7'!$C$43</f>
        <v>9.9379955495011298</v>
      </c>
      <c r="Q11" s="309">
        <f>'[1]7'!$H$43</f>
        <v>1.1882385983099175</v>
      </c>
    </row>
    <row r="12" spans="1:21" ht="14.65" customHeight="1" x14ac:dyDescent="0.2">
      <c r="A12" s="35">
        <v>8</v>
      </c>
      <c r="B12" s="36">
        <v>4</v>
      </c>
      <c r="C12" s="37">
        <v>24</v>
      </c>
      <c r="D12" s="37">
        <v>111</v>
      </c>
      <c r="E12" s="273">
        <v>0.75</v>
      </c>
      <c r="F12" s="159">
        <v>107</v>
      </c>
      <c r="G12" s="38">
        <v>1</v>
      </c>
      <c r="H12" s="299">
        <f>'[1]8'!$E$42</f>
        <v>57</v>
      </c>
      <c r="I12" s="300">
        <f>'[1]8'!$B$33*12.92/2</f>
        <v>2254.54</v>
      </c>
      <c r="J12" s="299">
        <f>'[1]8'!$B$42</f>
        <v>460</v>
      </c>
      <c r="K12" s="300">
        <f>'[1]8'!$F$33</f>
        <v>513</v>
      </c>
      <c r="L12" s="301">
        <f>'[1]8'!$H$42</f>
        <v>55</v>
      </c>
      <c r="M12" s="311">
        <f>'[1]8'!$C$34</f>
        <v>41.976480927068138</v>
      </c>
      <c r="N12" s="306">
        <f>'[1]8'!$F$34</f>
        <v>9.5513651190867979</v>
      </c>
      <c r="O12" s="306">
        <f>'[1]8'!$F$43</f>
        <v>1.0612627910096444</v>
      </c>
      <c r="P12" s="306">
        <f>'[1]8'!$C$43</f>
        <v>8.5645769099023923</v>
      </c>
      <c r="Q12" s="309">
        <f>'[1]8'!$H$43</f>
        <v>1.0240255000970251</v>
      </c>
    </row>
    <row r="13" spans="1:21" ht="14.65" customHeight="1" x14ac:dyDescent="0.2">
      <c r="A13" s="35">
        <v>9</v>
      </c>
      <c r="B13" s="36">
        <v>5</v>
      </c>
      <c r="C13" s="37">
        <v>24</v>
      </c>
      <c r="D13" s="37">
        <v>97</v>
      </c>
      <c r="E13" s="273">
        <v>0.51</v>
      </c>
      <c r="F13" s="159">
        <v>75</v>
      </c>
      <c r="G13" s="38">
        <v>1</v>
      </c>
      <c r="H13" s="299">
        <f>'[1]9'!$E$42</f>
        <v>66</v>
      </c>
      <c r="I13" s="300">
        <f>'[1]9'!$B$33*12.92/2</f>
        <v>2577.54</v>
      </c>
      <c r="J13" s="299">
        <f>'[1]9'!$B$42</f>
        <v>140</v>
      </c>
      <c r="K13" s="300">
        <f>'[1]9'!$F$33</f>
        <v>581.40000000000009</v>
      </c>
      <c r="L13" s="301">
        <f>'[1]9'!$H$42</f>
        <v>67</v>
      </c>
      <c r="M13" s="311">
        <f>'[1]9'!$C$34</f>
        <v>41.317854807065849</v>
      </c>
      <c r="N13" s="306">
        <f>'[1]9'!$F$34</f>
        <v>9.3198168737742542</v>
      </c>
      <c r="O13" s="306">
        <f>'[1]9'!$F$43</f>
        <v>1.0579771476936717</v>
      </c>
      <c r="P13" s="306">
        <f>'[1]9'!$C$43</f>
        <v>2.2441939496532424</v>
      </c>
      <c r="Q13" s="309">
        <f>'[1]9'!$H$43</f>
        <v>1.0740071044769091</v>
      </c>
    </row>
    <row r="14" spans="1:21" ht="14.65" customHeight="1" x14ac:dyDescent="0.2">
      <c r="A14" s="35">
        <v>10</v>
      </c>
      <c r="B14" s="36">
        <v>4</v>
      </c>
      <c r="C14" s="37">
        <v>24</v>
      </c>
      <c r="D14" s="37">
        <v>120</v>
      </c>
      <c r="E14" s="273">
        <v>0.48</v>
      </c>
      <c r="F14" s="159">
        <v>83</v>
      </c>
      <c r="G14" s="38">
        <v>1</v>
      </c>
      <c r="H14" s="299">
        <f>'[1]10'!$E$42</f>
        <v>56</v>
      </c>
      <c r="I14" s="300">
        <f>'[1]10'!$B$33*12.92/2</f>
        <v>2312.6799999999998</v>
      </c>
      <c r="J14" s="299">
        <f>'[1]10'!$B$42</f>
        <v>260</v>
      </c>
      <c r="K14" s="300">
        <f>'[1]10'!$F$33</f>
        <v>555.75</v>
      </c>
      <c r="L14" s="301">
        <f>'[1]10'!$H$42</f>
        <v>78</v>
      </c>
      <c r="M14" s="311">
        <f>'[1]10'!$C$34</f>
        <v>41.636600629407297</v>
      </c>
      <c r="N14" s="306">
        <f>'[1]10'!$F$34</f>
        <v>10.005509106228748</v>
      </c>
      <c r="O14" s="306">
        <f>'[1]10'!$F$43</f>
        <v>1.0082024470513899</v>
      </c>
      <c r="P14" s="306">
        <f>'[1]10'!$C$43</f>
        <v>4.6809399327385961</v>
      </c>
      <c r="Q14" s="309">
        <f>'[1]10'!$H$43</f>
        <v>1.4042819798215789</v>
      </c>
    </row>
    <row r="15" spans="1:21" ht="14.65" customHeight="1" x14ac:dyDescent="0.2">
      <c r="A15" s="35">
        <v>11</v>
      </c>
      <c r="B15" s="36">
        <v>4</v>
      </c>
      <c r="C15" s="37">
        <v>24</v>
      </c>
      <c r="D15" s="37">
        <v>110</v>
      </c>
      <c r="E15" s="273">
        <v>0.48</v>
      </c>
      <c r="F15" s="159">
        <v>77</v>
      </c>
      <c r="G15" s="38">
        <v>1</v>
      </c>
      <c r="H15" s="299">
        <f>'[1]11'!$E$42</f>
        <v>55</v>
      </c>
      <c r="I15" s="300">
        <f>'[1]11'!$B$33*12.92/2</f>
        <v>2261</v>
      </c>
      <c r="J15" s="299">
        <f>'[1]11'!$B$42</f>
        <v>320</v>
      </c>
      <c r="K15" s="300">
        <f>'[1]11'!$F$33</f>
        <v>581.40000000000009</v>
      </c>
      <c r="L15" s="301">
        <f>'[1]11'!$H$42</f>
        <v>106</v>
      </c>
      <c r="M15" s="311">
        <f>'[1]11'!$C$34</f>
        <v>41.138561078298821</v>
      </c>
      <c r="N15" s="306">
        <f>'[1]11'!$F$34</f>
        <v>10.578487134419698</v>
      </c>
      <c r="O15" s="306">
        <f>'[1]11'!$F$43</f>
        <v>1.0007168771810857</v>
      </c>
      <c r="P15" s="306">
        <f>'[1]11'!$C$43</f>
        <v>5.8223527399626818</v>
      </c>
      <c r="Q15" s="309">
        <f>'[1]11'!$H$43</f>
        <v>1.9286543451126383</v>
      </c>
    </row>
    <row r="16" spans="1:21" ht="14.65" customHeight="1" x14ac:dyDescent="0.2">
      <c r="A16" s="35">
        <v>12</v>
      </c>
      <c r="B16" s="36">
        <v>4</v>
      </c>
      <c r="C16" s="37">
        <v>24</v>
      </c>
      <c r="D16" s="37">
        <v>113</v>
      </c>
      <c r="E16" s="273">
        <v>3.22</v>
      </c>
      <c r="F16" s="159">
        <v>134</v>
      </c>
      <c r="G16" s="38">
        <v>1</v>
      </c>
      <c r="H16" s="299">
        <f>'[1]12'!$E$42</f>
        <v>58</v>
      </c>
      <c r="I16" s="300">
        <f>'[1]12'!$B$33*12.92/2</f>
        <v>2422.5</v>
      </c>
      <c r="J16" s="299">
        <f>'[1]12'!$B$42</f>
        <v>640</v>
      </c>
      <c r="K16" s="300">
        <f>'[1]12'!$F$33</f>
        <v>555.75</v>
      </c>
      <c r="L16" s="301">
        <f>'[1]12'!$H$42</f>
        <v>106</v>
      </c>
      <c r="M16" s="311">
        <f>'[1]12'!$C$34</f>
        <v>41.026500833221597</v>
      </c>
      <c r="N16" s="306">
        <f>'[1]12'!$F$34</f>
        <v>9.4119619558567198</v>
      </c>
      <c r="O16" s="306">
        <f>'[1]12'!$F$43</f>
        <v>0.98226503542904142</v>
      </c>
      <c r="P16" s="306">
        <f>'[1]12'!$C$43</f>
        <v>10.8387865978377</v>
      </c>
      <c r="Q16" s="309">
        <f>'[1]12'!$H$43</f>
        <v>1.7951740302668688</v>
      </c>
    </row>
    <row r="17" spans="1:17" ht="14.65" customHeight="1" x14ac:dyDescent="0.2">
      <c r="A17" s="35">
        <v>13</v>
      </c>
      <c r="B17" s="36">
        <v>5</v>
      </c>
      <c r="C17" s="37">
        <v>24</v>
      </c>
      <c r="D17" s="37">
        <v>102</v>
      </c>
      <c r="E17" s="273">
        <v>0.81</v>
      </c>
      <c r="F17" s="159">
        <v>192</v>
      </c>
      <c r="G17" s="38">
        <v>2</v>
      </c>
      <c r="H17" s="299">
        <f>'[1]13'!$E$42</f>
        <v>63</v>
      </c>
      <c r="I17" s="300">
        <f>'[1]13'!$B$33*12.92/2</f>
        <v>2596.92</v>
      </c>
      <c r="J17" s="299">
        <f>'[1]13'!$B$42</f>
        <v>500</v>
      </c>
      <c r="K17" s="300">
        <f>'[1]13'!$F$33</f>
        <v>855.00000000000011</v>
      </c>
      <c r="L17" s="301">
        <f>'[1]13'!$H$42</f>
        <v>47</v>
      </c>
      <c r="M17" s="311">
        <f>'[1]13'!$C$34</f>
        <v>41.13359246552718</v>
      </c>
      <c r="N17" s="306">
        <f>'[1]13'!$F$34</f>
        <v>13.54266652728068</v>
      </c>
      <c r="O17" s="306">
        <f>'[1]13'!$F$43</f>
        <v>0.9978806914838394</v>
      </c>
      <c r="P17" s="306">
        <f>'[1]13'!$C$43</f>
        <v>7.9196880276495198</v>
      </c>
      <c r="Q17" s="309">
        <f>'[1]13'!$H$43</f>
        <v>0.7444506745990549</v>
      </c>
    </row>
    <row r="18" spans="1:17" ht="14.65" customHeight="1" x14ac:dyDescent="0.2">
      <c r="A18" s="35">
        <v>14</v>
      </c>
      <c r="B18" s="36">
        <v>5</v>
      </c>
      <c r="C18" s="37">
        <v>24</v>
      </c>
      <c r="D18" s="37">
        <v>97</v>
      </c>
      <c r="E18" s="273">
        <v>0.8</v>
      </c>
      <c r="F18" s="159">
        <v>158</v>
      </c>
      <c r="G18" s="38">
        <v>1</v>
      </c>
      <c r="H18" s="299">
        <f>'[1]14'!$E$42</f>
        <v>65</v>
      </c>
      <c r="I18" s="300">
        <f>'[1]14'!$B$33*12.92/2</f>
        <v>2784.2599999999998</v>
      </c>
      <c r="J18" s="299">
        <f>'[1]14'!$B$42</f>
        <v>560</v>
      </c>
      <c r="K18" s="300">
        <f>'[1]14'!$F$33</f>
        <v>837.90000000000009</v>
      </c>
      <c r="L18" s="301">
        <f>'[1]14'!$H$42</f>
        <v>109</v>
      </c>
      <c r="M18" s="311">
        <f>'[1]14'!$C$34</f>
        <v>42.098880794480138</v>
      </c>
      <c r="N18" s="306">
        <f>'[1]14'!$F$34</f>
        <v>12.669309697260644</v>
      </c>
      <c r="O18" s="306">
        <f>'[1]14'!$F$43</f>
        <v>0.9828203011361043</v>
      </c>
      <c r="P18" s="306">
        <f>'[1]14'!$C$43</f>
        <v>8.467374902095667</v>
      </c>
      <c r="Q18" s="309">
        <f>'[1]14'!$H$43</f>
        <v>1.648114043443621</v>
      </c>
    </row>
    <row r="19" spans="1:17" ht="14.65" customHeight="1" x14ac:dyDescent="0.2">
      <c r="A19" s="35">
        <v>15</v>
      </c>
      <c r="B19" s="36">
        <v>5</v>
      </c>
      <c r="C19" s="37">
        <v>24</v>
      </c>
      <c r="D19" s="37">
        <v>0</v>
      </c>
      <c r="E19" s="273">
        <v>0</v>
      </c>
      <c r="F19" s="159">
        <v>0</v>
      </c>
      <c r="G19" s="38">
        <v>0</v>
      </c>
      <c r="H19" s="299">
        <f>'[1]15'!$E$42</f>
        <v>63</v>
      </c>
      <c r="I19" s="300">
        <f>'[1]15'!$B$33*12.92/2</f>
        <v>2590.46</v>
      </c>
      <c r="J19" s="299">
        <f>'[1]15'!$B$42</f>
        <v>540</v>
      </c>
      <c r="K19" s="300">
        <f>'[1]15'!$F$33</f>
        <v>538.65000000000009</v>
      </c>
      <c r="L19" s="301">
        <f>'[1]15'!$H$42</f>
        <v>92</v>
      </c>
      <c r="M19" s="311">
        <f>'[1]15'!$C$34</f>
        <v>41.524961848705281</v>
      </c>
      <c r="N19" s="306">
        <f>'[1]15'!$F$34</f>
        <v>8.634536221290853</v>
      </c>
      <c r="O19" s="306">
        <f>'[1]15'!$F$43</f>
        <v>1.0098872773439593</v>
      </c>
      <c r="P19" s="306">
        <f>'[1]15'!$C$43</f>
        <v>8.6561766629482229</v>
      </c>
      <c r="Q19" s="309">
        <f>'[1]15'!$H$43</f>
        <v>1.4747560240578452</v>
      </c>
    </row>
    <row r="20" spans="1:17" ht="14.65" customHeight="1" x14ac:dyDescent="0.2">
      <c r="A20" s="35">
        <v>16</v>
      </c>
      <c r="B20" s="36">
        <v>5</v>
      </c>
      <c r="C20" s="37">
        <v>24</v>
      </c>
      <c r="D20" s="37">
        <v>108</v>
      </c>
      <c r="E20" s="273">
        <v>0.48</v>
      </c>
      <c r="F20" s="159">
        <v>58</v>
      </c>
      <c r="G20" s="38">
        <v>1</v>
      </c>
      <c r="H20" s="299">
        <f>'[1]16'!$E$42</f>
        <v>69</v>
      </c>
      <c r="I20" s="300">
        <f>'[1]16'!$B$33*12.92/2</f>
        <v>2919.92</v>
      </c>
      <c r="J20" s="299">
        <f>'[1]16'!$B$42</f>
        <v>640</v>
      </c>
      <c r="K20" s="300">
        <f>'[1]16'!$F$33</f>
        <v>709.65000000000009</v>
      </c>
      <c r="L20" s="301">
        <f>'[1]16'!$H$42</f>
        <v>130</v>
      </c>
      <c r="M20" s="311">
        <f>'[1]16'!$C$34</f>
        <v>41.28659336681811</v>
      </c>
      <c r="N20" s="306">
        <f>'[1]16'!$F$34</f>
        <v>10.034189629429051</v>
      </c>
      <c r="O20" s="306">
        <f>'[1]16'!$F$43</f>
        <v>0.97563458667033665</v>
      </c>
      <c r="P20" s="306">
        <f>'[1]16'!$C$43</f>
        <v>9.0493642821596456</v>
      </c>
      <c r="Q20" s="309">
        <f>'[1]16'!$H$43</f>
        <v>1.8381521198136779</v>
      </c>
    </row>
    <row r="21" spans="1:17" ht="14.65" customHeight="1" x14ac:dyDescent="0.2">
      <c r="A21" s="35">
        <v>17</v>
      </c>
      <c r="B21" s="36">
        <v>5</v>
      </c>
      <c r="C21" s="37">
        <v>24</v>
      </c>
      <c r="D21" s="37">
        <v>94</v>
      </c>
      <c r="E21" s="273">
        <v>5.78</v>
      </c>
      <c r="F21" s="159">
        <v>155</v>
      </c>
      <c r="G21" s="38">
        <v>1</v>
      </c>
      <c r="H21" s="299">
        <f>'[1]17'!$E$42</f>
        <v>53</v>
      </c>
      <c r="I21" s="300">
        <f>'[1]17'!$B$33*12.92/2</f>
        <v>2454.8000000000002</v>
      </c>
      <c r="J21" s="299">
        <f>'[1]17'!$B$42</f>
        <v>400</v>
      </c>
      <c r="K21" s="300">
        <f>'[1]17'!$F$33</f>
        <v>538.65000000000009</v>
      </c>
      <c r="L21" s="301">
        <f>'[1]17'!$H$42</f>
        <v>145</v>
      </c>
      <c r="M21" s="311">
        <f>'[1]17'!$C$34</f>
        <v>41.869207336840176</v>
      </c>
      <c r="N21" s="306">
        <f>'[1]17'!$F$34</f>
        <v>9.1872447987571135</v>
      </c>
      <c r="O21" s="306">
        <f>'[1]17'!$F$43</f>
        <v>0.90397099105936496</v>
      </c>
      <c r="P21" s="306">
        <f>'[1]17'!$C$43</f>
        <v>6.8224225740329425</v>
      </c>
      <c r="Q21" s="309">
        <f>'[1]17'!$H$43</f>
        <v>2.4731281830869416</v>
      </c>
    </row>
    <row r="22" spans="1:17" ht="14.65" customHeight="1" x14ac:dyDescent="0.2">
      <c r="A22" s="35">
        <v>18</v>
      </c>
      <c r="B22" s="36">
        <v>5</v>
      </c>
      <c r="C22" s="37">
        <v>24</v>
      </c>
      <c r="D22" s="37">
        <v>115</v>
      </c>
      <c r="E22" s="273">
        <v>0.45</v>
      </c>
      <c r="F22" s="159">
        <v>200</v>
      </c>
      <c r="G22" s="38">
        <v>2</v>
      </c>
      <c r="H22" s="299">
        <f>'[1]18'!$E$42</f>
        <v>68</v>
      </c>
      <c r="I22" s="300">
        <f>'[1]18'!$B$33*12.92/2</f>
        <v>2861.78</v>
      </c>
      <c r="J22" s="299">
        <f>'[1]18'!$B$42</f>
        <v>560</v>
      </c>
      <c r="K22" s="300">
        <f>'[1]18'!$F$33</f>
        <v>812.25000000000011</v>
      </c>
      <c r="L22" s="301">
        <f>'[1]18'!$H$42</f>
        <v>110</v>
      </c>
      <c r="M22" s="311">
        <f>'[1]18'!$C$34</f>
        <v>41.3420588830177</v>
      </c>
      <c r="N22" s="306">
        <f>'[1]18'!$F$34</f>
        <v>11.733986304932989</v>
      </c>
      <c r="O22" s="306">
        <f>'[1]18'!$F$43</f>
        <v>0.98234665279832956</v>
      </c>
      <c r="P22" s="306">
        <f>'[1]18'!$C$43</f>
        <v>8.0899136112803589</v>
      </c>
      <c r="Q22" s="309">
        <f>'[1]18'!$H$43</f>
        <v>1.5890901736443563</v>
      </c>
    </row>
    <row r="23" spans="1:17" ht="14.65" customHeight="1" x14ac:dyDescent="0.2">
      <c r="A23" s="35">
        <v>19</v>
      </c>
      <c r="B23" s="36">
        <v>5</v>
      </c>
      <c r="C23" s="37">
        <v>24</v>
      </c>
      <c r="D23" s="37">
        <v>112</v>
      </c>
      <c r="E23" s="273">
        <v>0.96</v>
      </c>
      <c r="F23" s="159">
        <v>166</v>
      </c>
      <c r="G23" s="38">
        <v>1</v>
      </c>
      <c r="H23" s="299">
        <f>'[1]19'!$E$42</f>
        <v>61</v>
      </c>
      <c r="I23" s="300">
        <f>'[1]19'!$B$33*12.92/2</f>
        <v>2667.98</v>
      </c>
      <c r="J23" s="299">
        <f>'[1]19'!$B$42</f>
        <v>440</v>
      </c>
      <c r="K23" s="300">
        <f>'[1]19'!$F$33</f>
        <v>555.75</v>
      </c>
      <c r="L23" s="301">
        <f>'[1]19'!$H$42</f>
        <v>74</v>
      </c>
      <c r="M23" s="311">
        <f>'[1]19'!$C$34</f>
        <v>42.203387685620136</v>
      </c>
      <c r="N23" s="306">
        <f>'[1]19'!$F$34</f>
        <v>8.791120138188214</v>
      </c>
      <c r="O23" s="306">
        <f>'[1]19'!$F$43</f>
        <v>0.96492726662974548</v>
      </c>
      <c r="P23" s="306">
        <f>'[1]19'!$C$43</f>
        <v>6.9601311035588198</v>
      </c>
      <c r="Q23" s="309">
        <f>'[1]19'!$H$43</f>
        <v>1.1705675037803469</v>
      </c>
    </row>
    <row r="24" spans="1:17" ht="14.65" customHeight="1" x14ac:dyDescent="0.2">
      <c r="A24" s="35">
        <v>20</v>
      </c>
      <c r="B24" s="36">
        <v>5</v>
      </c>
      <c r="C24" s="37">
        <v>24</v>
      </c>
      <c r="D24" s="37">
        <v>0</v>
      </c>
      <c r="E24" s="273">
        <v>0</v>
      </c>
      <c r="F24" s="159">
        <v>0</v>
      </c>
      <c r="G24" s="38">
        <v>0</v>
      </c>
      <c r="H24" s="299">
        <f>'[1]20'!$E$42</f>
        <v>55</v>
      </c>
      <c r="I24" s="300">
        <f>'[1]20'!$B$33*12.92/2</f>
        <v>2403.12</v>
      </c>
      <c r="J24" s="299">
        <f>'[1]20'!$B$42</f>
        <v>380</v>
      </c>
      <c r="K24" s="300">
        <f>'[1]20'!$F$33</f>
        <v>513</v>
      </c>
      <c r="L24" s="301">
        <f>'[1]20'!$H$42</f>
        <v>91</v>
      </c>
      <c r="M24" s="311">
        <f>'[1]20'!$C$34</f>
        <v>40.929529103984457</v>
      </c>
      <c r="N24" s="306">
        <f>'[1]20'!$F$34</f>
        <v>8.737328319161767</v>
      </c>
      <c r="O24" s="306">
        <f>'[1]20'!$F$43</f>
        <v>0.93675059952026751</v>
      </c>
      <c r="P24" s="306">
        <f>'[1]20'!$C$43</f>
        <v>6.472095051230939</v>
      </c>
      <c r="Q24" s="309">
        <f>'[1]20'!$H$43</f>
        <v>1.5498964464789879</v>
      </c>
    </row>
    <row r="25" spans="1:17" ht="14.65" customHeight="1" x14ac:dyDescent="0.2">
      <c r="A25" s="35">
        <v>21</v>
      </c>
      <c r="B25" s="36">
        <v>5</v>
      </c>
      <c r="C25" s="37">
        <v>24</v>
      </c>
      <c r="D25" s="37">
        <v>113</v>
      </c>
      <c r="E25" s="273">
        <v>1.01</v>
      </c>
      <c r="F25" s="159">
        <v>188</v>
      </c>
      <c r="G25" s="38">
        <v>2</v>
      </c>
      <c r="H25" s="299">
        <f>'[1]21'!$E$42</f>
        <v>60</v>
      </c>
      <c r="I25" s="300">
        <f>'[1]21'!$B$33*12.92/2</f>
        <v>2777.8</v>
      </c>
      <c r="J25" s="299">
        <f>'[1]21'!$B$42</f>
        <v>620</v>
      </c>
      <c r="K25" s="300">
        <f>'[1]21'!$F$33</f>
        <v>624.15000000000009</v>
      </c>
      <c r="L25" s="301">
        <f>'[1]21'!$H$42</f>
        <v>85</v>
      </c>
      <c r="M25" s="311">
        <f>'[1]21'!$C$34</f>
        <v>41.529868374624726</v>
      </c>
      <c r="N25" s="306">
        <f>'[1]21'!$F$34</f>
        <v>9.331437593067184</v>
      </c>
      <c r="O25" s="306">
        <f>'[1]21'!$F$43</f>
        <v>0.89703798058804918</v>
      </c>
      <c r="P25" s="306">
        <f>'[1]21'!$C$43</f>
        <v>9.2693924660765088</v>
      </c>
      <c r="Q25" s="309">
        <f>'[1]21'!$H$43</f>
        <v>1.27080380583307</v>
      </c>
    </row>
    <row r="26" spans="1:17" ht="14.65" customHeight="1" x14ac:dyDescent="0.2">
      <c r="A26" s="35">
        <v>22</v>
      </c>
      <c r="B26" s="36">
        <v>5</v>
      </c>
      <c r="C26" s="37">
        <v>24</v>
      </c>
      <c r="D26" s="37">
        <v>100</v>
      </c>
      <c r="E26" s="273">
        <v>0.06</v>
      </c>
      <c r="F26" s="159">
        <v>244</v>
      </c>
      <c r="G26" s="38">
        <v>2</v>
      </c>
      <c r="H26" s="299">
        <f>'[1]22'!$E$42</f>
        <v>60</v>
      </c>
      <c r="I26" s="300">
        <f>'[1]22'!$B$33*12.92/2</f>
        <v>2777.8</v>
      </c>
      <c r="J26" s="299">
        <f>'[1]22'!$B$42</f>
        <v>510</v>
      </c>
      <c r="K26" s="300">
        <f>'[1]22'!$F$33</f>
        <v>598.5</v>
      </c>
      <c r="L26" s="301">
        <f>'[1]22'!$H$42</f>
        <v>103</v>
      </c>
      <c r="M26" s="311">
        <f>'[1]22'!$C$34</f>
        <v>41.633693045563554</v>
      </c>
      <c r="N26" s="306">
        <f>'[1]22'!$F$34</f>
        <v>8.9703237410071939</v>
      </c>
      <c r="O26" s="306">
        <f>'[1]22'!$F$43</f>
        <v>0.89928057553956831</v>
      </c>
      <c r="P26" s="306">
        <f>'[1]22'!$C$43</f>
        <v>7.6438848920863309</v>
      </c>
      <c r="Q26" s="309">
        <f>'[1]22'!$H$43</f>
        <v>1.5437649880095923</v>
      </c>
    </row>
    <row r="27" spans="1:17" ht="14.65" customHeight="1" x14ac:dyDescent="0.2">
      <c r="A27" s="35">
        <v>23</v>
      </c>
      <c r="B27" s="36">
        <v>5</v>
      </c>
      <c r="C27" s="37">
        <v>24</v>
      </c>
      <c r="D27" s="37">
        <v>0</v>
      </c>
      <c r="E27" s="273">
        <v>0</v>
      </c>
      <c r="F27" s="159">
        <v>0</v>
      </c>
      <c r="G27" s="38">
        <v>0</v>
      </c>
      <c r="H27" s="299">
        <f>'[1]23'!$E$42</f>
        <v>60</v>
      </c>
      <c r="I27" s="300">
        <f>'[1]23'!$B$33*12.92/2</f>
        <v>2764.88</v>
      </c>
      <c r="J27" s="299">
        <f>'[1]23'!$B$42</f>
        <v>730</v>
      </c>
      <c r="K27" s="300">
        <f>'[1]23'!$F$33</f>
        <v>555.75</v>
      </c>
      <c r="L27" s="301">
        <f>'[1]23'!$H$42</f>
        <v>87</v>
      </c>
      <c r="M27" s="311">
        <f>'[1]23'!$C$34</f>
        <v>41.131561252250783</v>
      </c>
      <c r="N27" s="306">
        <f>'[1]23'!$F$34</f>
        <v>8.2675794848016455</v>
      </c>
      <c r="O27" s="306">
        <f>'[1]23'!$F$43</f>
        <v>0.89258617919585914</v>
      </c>
      <c r="P27" s="306">
        <f>'[1]23'!$C$43</f>
        <v>10.85979851354962</v>
      </c>
      <c r="Q27" s="309">
        <f>'[1]23'!$H$43</f>
        <v>1.2942499598339958</v>
      </c>
    </row>
    <row r="28" spans="1:17" ht="14.65" customHeight="1" x14ac:dyDescent="0.2">
      <c r="A28" s="35">
        <v>24</v>
      </c>
      <c r="B28" s="36">
        <v>5</v>
      </c>
      <c r="C28" s="37">
        <v>24</v>
      </c>
      <c r="D28" s="37">
        <v>0</v>
      </c>
      <c r="E28" s="273">
        <v>0</v>
      </c>
      <c r="F28" s="159">
        <v>0</v>
      </c>
      <c r="G28" s="38">
        <v>0</v>
      </c>
      <c r="H28" s="299">
        <f>'[1]24'!$E$42</f>
        <v>58</v>
      </c>
      <c r="I28" s="300">
        <f>'[1]24'!$B$33*12.92/2</f>
        <v>2777.8</v>
      </c>
      <c r="J28" s="299">
        <f>'[1]24'!$B$42</f>
        <v>300</v>
      </c>
      <c r="K28" s="300">
        <f>'[1]24'!$F$33</f>
        <v>641.25</v>
      </c>
      <c r="L28" s="301">
        <f>'[1]24'!$H$42</f>
        <v>110</v>
      </c>
      <c r="M28" s="311">
        <f>'[1]24'!$C$34</f>
        <v>41.842907583485548</v>
      </c>
      <c r="N28" s="306">
        <f>'[1]24'!$F$34</f>
        <v>9.6593579407841101</v>
      </c>
      <c r="O28" s="306">
        <f>'[1]24'!$F$43</f>
        <v>0.87367292095981053</v>
      </c>
      <c r="P28" s="306">
        <f>'[1]24'!$C$43</f>
        <v>4.5189978670335025</v>
      </c>
      <c r="Q28" s="309">
        <f>'[1]24'!$H$43</f>
        <v>1.6569658845789508</v>
      </c>
    </row>
    <row r="29" spans="1:17" ht="14.65" customHeight="1" x14ac:dyDescent="0.2">
      <c r="A29" s="35">
        <v>25</v>
      </c>
      <c r="B29" s="36">
        <v>5</v>
      </c>
      <c r="C29" s="37">
        <v>24</v>
      </c>
      <c r="D29" s="37">
        <v>133</v>
      </c>
      <c r="E29" s="273">
        <v>3.77</v>
      </c>
      <c r="F29" s="159">
        <v>164000</v>
      </c>
      <c r="G29" s="38">
        <v>2</v>
      </c>
      <c r="H29" s="299">
        <f>'[1]25'!$E$42</f>
        <v>56</v>
      </c>
      <c r="I29" s="300">
        <f>'[1]25'!$B$33*12.92/2</f>
        <v>2803.64</v>
      </c>
      <c r="J29" s="299">
        <f>'[1]25'!$B$42</f>
        <v>470</v>
      </c>
      <c r="K29" s="300">
        <f>'[1]25'!$F$33</f>
        <v>624.15000000000009</v>
      </c>
      <c r="L29" s="301">
        <f>'[1]25'!$H$42</f>
        <v>137</v>
      </c>
      <c r="M29" s="311">
        <f>'[1]25'!$C$34</f>
        <v>41.604933874673435</v>
      </c>
      <c r="N29" s="306">
        <f>'[1]25'!$F$34</f>
        <v>9.2621447396518199</v>
      </c>
      <c r="O29" s="306">
        <f>'[1]25'!$F$43</f>
        <v>0.83101835363374499</v>
      </c>
      <c r="P29" s="306">
        <f>'[1]25'!$C$43</f>
        <v>6.9746183251403595</v>
      </c>
      <c r="Q29" s="309">
        <f>'[1]25'!$H$43</f>
        <v>2.033027043711126</v>
      </c>
    </row>
    <row r="30" spans="1:17" ht="14.65" customHeight="1" x14ac:dyDescent="0.2">
      <c r="A30" s="35">
        <v>26</v>
      </c>
      <c r="B30" s="36">
        <v>5</v>
      </c>
      <c r="C30" s="37">
        <v>24</v>
      </c>
      <c r="D30" s="37">
        <v>0</v>
      </c>
      <c r="E30" s="273">
        <v>0</v>
      </c>
      <c r="F30" s="159">
        <v>0</v>
      </c>
      <c r="G30" s="38">
        <v>0</v>
      </c>
      <c r="H30" s="299">
        <f>'[1]26'!$E$42</f>
        <v>63</v>
      </c>
      <c r="I30" s="300">
        <f>'[1]26'!$B$33*12.92/2</f>
        <v>2965.14</v>
      </c>
      <c r="J30" s="299">
        <f>'[1]26'!$B$42</f>
        <v>370</v>
      </c>
      <c r="K30" s="300">
        <f>'[1]26'!$F$33</f>
        <v>709.65000000000009</v>
      </c>
      <c r="L30" s="301">
        <f>'[1]26'!$H$42</f>
        <v>138</v>
      </c>
      <c r="M30" s="311">
        <f>'[1]26'!$C$34</f>
        <v>40.678761338764566</v>
      </c>
      <c r="N30" s="306">
        <f>'[1]26'!$F$34</f>
        <v>9.7356897091045553</v>
      </c>
      <c r="O30" s="306">
        <f>'[1]26'!$F$43</f>
        <v>0.86429712065607955</v>
      </c>
      <c r="P30" s="306">
        <f>'[1]26'!$C$43</f>
        <v>5.07603070861507</v>
      </c>
      <c r="Q30" s="309">
        <f>'[1]26'!$H$43</f>
        <v>1.8932222642942693</v>
      </c>
    </row>
    <row r="31" spans="1:17" ht="14.65" customHeight="1" x14ac:dyDescent="0.2">
      <c r="A31" s="35">
        <v>27</v>
      </c>
      <c r="B31" s="36">
        <v>5</v>
      </c>
      <c r="C31" s="37">
        <v>24</v>
      </c>
      <c r="D31" s="37">
        <v>0</v>
      </c>
      <c r="E31" s="273">
        <v>0</v>
      </c>
      <c r="F31" s="159">
        <v>0</v>
      </c>
      <c r="G31" s="38">
        <v>0</v>
      </c>
      <c r="H31" s="299">
        <f>'[1]27'!$E$42</f>
        <v>64</v>
      </c>
      <c r="I31" s="300">
        <f>'[1]27'!$B$33*12.92/2</f>
        <v>3630.52</v>
      </c>
      <c r="J31" s="299">
        <f>'[1]27'!$B$42</f>
        <v>960</v>
      </c>
      <c r="K31" s="300">
        <f>'[1]27'!$F$33</f>
        <v>684</v>
      </c>
      <c r="L31" s="301">
        <f>'[1]27'!$H$42</f>
        <v>150</v>
      </c>
      <c r="M31" s="311">
        <f>'[1]27'!$C$34</f>
        <v>48.966720886491061</v>
      </c>
      <c r="N31" s="306">
        <f>'[1]27'!$F$34</f>
        <v>9.225465521842569</v>
      </c>
      <c r="O31" s="306">
        <f>'[1]27'!$F$43</f>
        <v>0.86320145233614687</v>
      </c>
      <c r="P31" s="306">
        <f>'[1]27'!$C$43</f>
        <v>12.948021785042203</v>
      </c>
      <c r="Q31" s="309">
        <f>'[1]27'!$H$43</f>
        <v>2.0231284039128443</v>
      </c>
    </row>
    <row r="32" spans="1:17" ht="14.65" customHeight="1" x14ac:dyDescent="0.2">
      <c r="A32" s="35">
        <v>28</v>
      </c>
      <c r="B32" s="36">
        <v>5</v>
      </c>
      <c r="C32" s="37">
        <v>20.5</v>
      </c>
      <c r="D32" s="37">
        <v>136</v>
      </c>
      <c r="E32" s="273">
        <v>0.55000000000000004</v>
      </c>
      <c r="F32" s="159">
        <v>234</v>
      </c>
      <c r="G32" s="38">
        <v>2</v>
      </c>
      <c r="H32" s="299">
        <f>'[1]28'!$E$42</f>
        <v>46</v>
      </c>
      <c r="I32" s="300">
        <f>'[1]28'!$B$33*12.92/2</f>
        <v>2073.66</v>
      </c>
      <c r="J32" s="299">
        <f>'[1]28'!$B$42</f>
        <v>480</v>
      </c>
      <c r="K32" s="300">
        <f>'[1]28'!$F$33</f>
        <v>513</v>
      </c>
      <c r="L32" s="301">
        <f>'[1]28'!$H$42</f>
        <v>105</v>
      </c>
      <c r="M32" s="311">
        <f>'[1]28'!$C$34</f>
        <v>36.726778104840193</v>
      </c>
      <c r="N32" s="306">
        <f>'[1]28'!$F$34</f>
        <v>9.0857889759087893</v>
      </c>
      <c r="O32" s="306">
        <f>'[1]28'!$F$43</f>
        <v>0.81471012259610986</v>
      </c>
      <c r="P32" s="306">
        <f>'[1]28'!$C$43</f>
        <v>8.5013230183941886</v>
      </c>
      <c r="Q32" s="309">
        <f>'[1]28'!$H$43</f>
        <v>1.859664410273729</v>
      </c>
    </row>
    <row r="33" spans="1:19" ht="14.65" customHeight="1" x14ac:dyDescent="0.2">
      <c r="A33" s="35">
        <v>29</v>
      </c>
      <c r="B33" s="36">
        <v>5</v>
      </c>
      <c r="C33" s="37">
        <v>24</v>
      </c>
      <c r="D33" s="37">
        <v>140</v>
      </c>
      <c r="E33" s="273">
        <v>1.25</v>
      </c>
      <c r="F33" s="159">
        <v>140</v>
      </c>
      <c r="G33" s="38">
        <v>1</v>
      </c>
      <c r="H33" s="299">
        <f>'[1]29'!$E$42</f>
        <v>54</v>
      </c>
      <c r="I33" s="300">
        <f>'[1]29'!$B$33*12.92/2</f>
        <v>2803.64</v>
      </c>
      <c r="J33" s="299">
        <f>'[1]29'!$B$42</f>
        <v>540</v>
      </c>
      <c r="K33" s="300">
        <f>'[1]29'!$F$33</f>
        <v>666.90000000000009</v>
      </c>
      <c r="L33" s="301">
        <f>'[1]29'!$H$42</f>
        <v>160</v>
      </c>
      <c r="M33" s="311">
        <f>'[1]29'!$C$34</f>
        <v>41.451031529908839</v>
      </c>
      <c r="N33" s="306">
        <f>'[1]29'!$F$34</f>
        <v>9.8599295655990815</v>
      </c>
      <c r="O33" s="306">
        <f>'[1]29'!$F$43</f>
        <v>0.79837486361126164</v>
      </c>
      <c r="P33" s="306">
        <f>'[1]29'!$C$43</f>
        <v>7.9837486361126162</v>
      </c>
      <c r="Q33" s="309">
        <f>'[1]29'!$H$43</f>
        <v>2.3655551514407755</v>
      </c>
    </row>
    <row r="34" spans="1:19" ht="14.65" customHeight="1" x14ac:dyDescent="0.2">
      <c r="A34" s="35">
        <v>30</v>
      </c>
      <c r="B34" s="36">
        <v>5</v>
      </c>
      <c r="C34" s="37">
        <v>24</v>
      </c>
      <c r="D34" s="37">
        <v>115</v>
      </c>
      <c r="E34" s="273">
        <v>0.51</v>
      </c>
      <c r="F34" s="159">
        <v>197</v>
      </c>
      <c r="G34" s="38">
        <v>2</v>
      </c>
      <c r="H34" s="299">
        <f>'[1]30'!$E$42</f>
        <v>51</v>
      </c>
      <c r="I34" s="300">
        <f>'[1]30'!$B$33*12.92/2</f>
        <v>2745.5</v>
      </c>
      <c r="J34" s="299">
        <f>'[1]30'!$B$42</f>
        <v>480</v>
      </c>
      <c r="K34" s="300">
        <f>'[1]30'!$F$33</f>
        <v>641.25</v>
      </c>
      <c r="L34" s="301">
        <f>'[1]30'!$H$42</f>
        <v>135</v>
      </c>
      <c r="M34" s="311">
        <f>'[1]30'!$C$34</f>
        <v>41.098207576250637</v>
      </c>
      <c r="N34" s="306">
        <f>'[1]30'!$F$34</f>
        <v>9.5990623231727259</v>
      </c>
      <c r="O34" s="306">
        <f>'[1]30'!$F$43</f>
        <v>0.76343419646286015</v>
      </c>
      <c r="P34" s="306">
        <f>'[1]30'!$C$43</f>
        <v>7.1852630255328007</v>
      </c>
      <c r="Q34" s="309">
        <f>'[1]30'!$H$43</f>
        <v>2.0208552259311006</v>
      </c>
    </row>
    <row r="35" spans="1:19" ht="14.65" customHeight="1" thickBot="1" x14ac:dyDescent="0.25">
      <c r="A35" s="168">
        <v>31</v>
      </c>
      <c r="B35" s="162">
        <v>5</v>
      </c>
      <c r="C35" s="163">
        <v>24</v>
      </c>
      <c r="D35" s="163">
        <v>124</v>
      </c>
      <c r="E35" s="274">
        <v>6.72</v>
      </c>
      <c r="F35" s="164">
        <v>142</v>
      </c>
      <c r="G35" s="165">
        <v>1</v>
      </c>
      <c r="H35" s="302">
        <f>'[1]31'!$E$42</f>
        <v>55</v>
      </c>
      <c r="I35" s="303">
        <f>'[1]31'!$B$33*12.92/2</f>
        <v>2971.6</v>
      </c>
      <c r="J35" s="304">
        <f>'[1]31'!$B$42</f>
        <v>560</v>
      </c>
      <c r="K35" s="303">
        <f>'[1]31'!$F$33</f>
        <v>684</v>
      </c>
      <c r="L35" s="305">
        <f>'[1]31'!$H$42</f>
        <v>110</v>
      </c>
      <c r="M35" s="312">
        <f>'[1]31'!$C$34</f>
        <v>41.479272926245031</v>
      </c>
      <c r="N35" s="307">
        <f>'[1]31'!$F$34</f>
        <v>9.547658729826221</v>
      </c>
      <c r="O35" s="307">
        <f>'[1]31'!$F$43</f>
        <v>0.76772109669655286</v>
      </c>
      <c r="P35" s="307">
        <f>'[1]31'!$C$43</f>
        <v>7.8167966209103561</v>
      </c>
      <c r="Q35" s="310">
        <f>'[1]31'!$H$43</f>
        <v>1.5354421933931057</v>
      </c>
    </row>
    <row r="36" spans="1:19" ht="14.65" customHeight="1" thickTop="1" x14ac:dyDescent="0.2">
      <c r="A36" s="169" t="s">
        <v>37</v>
      </c>
      <c r="B36" s="170"/>
      <c r="C36" s="170">
        <f>SUM(C5:C35)</f>
        <v>734.5</v>
      </c>
      <c r="D36" s="170"/>
      <c r="E36" s="171"/>
      <c r="F36" s="172">
        <f t="shared" ref="F36:K36" si="0">SUM(F5:F35)</f>
        <v>167054</v>
      </c>
      <c r="G36" s="173">
        <f t="shared" si="0"/>
        <v>29</v>
      </c>
      <c r="H36" s="186">
        <f t="shared" si="0"/>
        <v>1847</v>
      </c>
      <c r="I36" s="186">
        <f t="shared" si="0"/>
        <v>82817.200000000026</v>
      </c>
      <c r="J36" s="187">
        <f t="shared" si="0"/>
        <v>15460</v>
      </c>
      <c r="K36" s="187">
        <f t="shared" si="0"/>
        <v>19152</v>
      </c>
      <c r="L36" s="187">
        <f>SUM(L5:L34)</f>
        <v>2955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4.741935483870968</v>
      </c>
      <c r="C37" s="39"/>
      <c r="D37" s="167">
        <f>AVERAGE(D5:D35)</f>
        <v>73.161290322580641</v>
      </c>
      <c r="E37" s="40">
        <f>AVERAGE(E5:E35)</f>
        <v>1.0180645161290323</v>
      </c>
      <c r="F37" s="166">
        <f t="shared" ref="F37" si="1">AVERAGE(F5:F35)</f>
        <v>5388.8387096774195</v>
      </c>
      <c r="G37" s="174">
        <f>AVERAGE(G5:G35)</f>
        <v>0.93548387096774188</v>
      </c>
      <c r="H37" s="190">
        <f t="shared" ref="H37:P37" si="2">AVERAGE(H5:H35)</f>
        <v>59.58064516129032</v>
      </c>
      <c r="I37" s="190">
        <f>AVERAGE(I5:I15)</f>
        <v>2547.5890909090913</v>
      </c>
      <c r="J37" s="190">
        <f t="shared" si="2"/>
        <v>498.70967741935482</v>
      </c>
      <c r="K37" s="191">
        <f>AVERAGE(K5:K15)</f>
        <v>572.07272727272721</v>
      </c>
      <c r="L37" s="191">
        <f>AVERAGE(L5:L34)</f>
        <v>98.5</v>
      </c>
      <c r="M37" s="204">
        <f>AVERAGE(M15:M34)</f>
        <v>41.560886848168352</v>
      </c>
      <c r="N37" s="208">
        <f>AVERAGEIF(N5:N35,"&lt;&gt;#VALUE!")</f>
        <v>9.8153173747926363</v>
      </c>
      <c r="O37" s="191">
        <f>AVERAGEIF(O5:O35,"&lt;&gt;#VALUE!")</f>
        <v>0.95060113729581486</v>
      </c>
      <c r="P37" s="192">
        <f t="shared" si="2"/>
        <v>7.9178946026406454</v>
      </c>
      <c r="Q37" s="296">
        <f>AVERAGE(Q5:Q35)</f>
        <v>1.5593260269998928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4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46</v>
      </c>
      <c r="I38" s="40">
        <f>MIN(I5:I15)</f>
        <v>1963.84</v>
      </c>
      <c r="J38" s="40">
        <f t="shared" si="3"/>
        <v>140</v>
      </c>
      <c r="K38" s="40">
        <f>MIN(K5:K15)</f>
        <v>470.25000000000006</v>
      </c>
      <c r="L38" s="40">
        <f>MIN(L5:L34)</f>
        <v>47</v>
      </c>
      <c r="M38" s="205">
        <f>MIN(M15:M34)</f>
        <v>36.726778104840193</v>
      </c>
      <c r="N38" s="290">
        <f t="shared" si="3"/>
        <v>8.2675794848016455</v>
      </c>
      <c r="O38" s="40">
        <f t="shared" si="3"/>
        <v>0.76343419646286015</v>
      </c>
      <c r="P38" s="291">
        <f t="shared" si="3"/>
        <v>2.2441939496532424</v>
      </c>
      <c r="Q38" s="297">
        <f t="shared" si="3"/>
        <v>0.7444506745990549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5</v>
      </c>
      <c r="C39" s="41"/>
      <c r="D39" s="176">
        <f>MAX(D5:D35)</f>
        <v>140</v>
      </c>
      <c r="E39" s="175">
        <f>MAX(E5:E35)</f>
        <v>6.72</v>
      </c>
      <c r="F39" s="175">
        <f t="shared" ref="F39:Q39" si="4">MAX(F5:F35)</f>
        <v>164000</v>
      </c>
      <c r="G39" s="175">
        <f t="shared" si="4"/>
        <v>3</v>
      </c>
      <c r="H39" s="175">
        <f t="shared" si="4"/>
        <v>82</v>
      </c>
      <c r="I39" s="175">
        <f>MAX(I5:I15)</f>
        <v>3998.74</v>
      </c>
      <c r="J39" s="175">
        <f t="shared" si="4"/>
        <v>960</v>
      </c>
      <c r="K39" s="175">
        <f>MAX(K5:K15)</f>
        <v>666.90000000000009</v>
      </c>
      <c r="L39" s="175">
        <f>MAX(L5:L34)</f>
        <v>160</v>
      </c>
      <c r="M39" s="206">
        <f>MAX(M15:M34)</f>
        <v>48.966720886491061</v>
      </c>
      <c r="N39" s="292">
        <f t="shared" si="4"/>
        <v>13.54266652728068</v>
      </c>
      <c r="O39" s="175">
        <f t="shared" si="4"/>
        <v>1.1682129262761212</v>
      </c>
      <c r="P39" s="293">
        <f t="shared" si="4"/>
        <v>12.948021785042203</v>
      </c>
      <c r="Q39" s="298">
        <f t="shared" si="4"/>
        <v>2.4731281830869416</v>
      </c>
      <c r="R39" s="294"/>
      <c r="S39" s="294"/>
    </row>
  </sheetData>
  <mergeCells count="13">
    <mergeCell ref="K1:M1"/>
    <mergeCell ref="O1:P1"/>
    <mergeCell ref="H2:P2"/>
    <mergeCell ref="F3:F4"/>
    <mergeCell ref="G3:G4"/>
    <mergeCell ref="M3:Q3"/>
    <mergeCell ref="B1:G1"/>
    <mergeCell ref="A2:A4"/>
    <mergeCell ref="B2:G2"/>
    <mergeCell ref="B3:B4"/>
    <mergeCell ref="C3:C4"/>
    <mergeCell ref="D3:D4"/>
    <mergeCell ref="E3:E4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04" t="s">
        <v>81</v>
      </c>
      <c r="B2" s="404"/>
      <c r="C2" s="226" t="str">
        <f>'Water Quality'!N2</f>
        <v>July/1/2020</v>
      </c>
      <c r="D2" s="403" t="s">
        <v>46</v>
      </c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</row>
    <row r="3" spans="1:37" ht="3" customHeight="1" thickBot="1" x14ac:dyDescent="0.25">
      <c r="A3" s="406" t="s">
        <v>81</v>
      </c>
      <c r="B3" s="406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06"/>
      <c r="L3" s="418"/>
      <c r="M3" s="418"/>
      <c r="N3" s="418"/>
      <c r="O3" s="418"/>
      <c r="P3" s="418"/>
      <c r="Q3" s="419"/>
      <c r="R3" s="59"/>
      <c r="S3" s="59"/>
      <c r="T3" s="406"/>
      <c r="U3" s="419"/>
      <c r="V3" s="400"/>
      <c r="W3" s="401"/>
      <c r="X3" s="401"/>
      <c r="Y3" s="401"/>
      <c r="Z3" s="401"/>
      <c r="AA3" s="401"/>
      <c r="AB3" s="402"/>
      <c r="AC3" s="59"/>
    </row>
    <row r="4" spans="1:37" ht="21.6" customHeight="1" thickBot="1" x14ac:dyDescent="0.25">
      <c r="A4" s="46"/>
      <c r="B4" s="47"/>
      <c r="C4" s="421" t="s">
        <v>94</v>
      </c>
      <c r="D4" s="422"/>
      <c r="E4" s="423"/>
      <c r="F4" s="424" t="s">
        <v>62</v>
      </c>
      <c r="G4" s="425"/>
      <c r="H4" s="426"/>
      <c r="I4" s="409" t="s">
        <v>58</v>
      </c>
      <c r="J4" s="410"/>
      <c r="K4" s="411"/>
      <c r="L4" s="412" t="s">
        <v>59</v>
      </c>
      <c r="M4" s="413"/>
      <c r="N4" s="414"/>
      <c r="O4" s="415" t="s">
        <v>60</v>
      </c>
      <c r="P4" s="416"/>
      <c r="Q4" s="417"/>
      <c r="R4" s="434" t="s">
        <v>64</v>
      </c>
      <c r="S4" s="435"/>
      <c r="T4" s="436"/>
      <c r="U4" s="432" t="s">
        <v>63</v>
      </c>
      <c r="V4" s="433"/>
      <c r="W4" s="433"/>
      <c r="X4" s="437" t="s">
        <v>101</v>
      </c>
      <c r="Y4" s="437"/>
      <c r="Z4" s="438"/>
      <c r="AA4" s="232" t="s">
        <v>104</v>
      </c>
      <c r="AB4" s="430"/>
      <c r="AC4" s="431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8.5</v>
      </c>
      <c r="C6" s="228">
        <f>Filter!H5*10.23</f>
        <v>838.86</v>
      </c>
      <c r="D6" s="57">
        <f>IF(ISBLANK(C6),"",(C6*E$43)/$B6)</f>
        <v>10.55976705882353</v>
      </c>
      <c r="E6" s="58">
        <f>IF(ISBLANK(C6),"",C6*E$43)</f>
        <v>89.758020000000002</v>
      </c>
      <c r="F6" s="244">
        <f>Filter!I5*2</f>
        <v>5620.2</v>
      </c>
      <c r="G6" s="57">
        <f t="shared" ref="G6:V21" si="0">IF(ISBLANK(F6),"",(F6*H$43)/$B6)</f>
        <v>62.483399999999996</v>
      </c>
      <c r="H6" s="58">
        <f t="shared" ref="H6:H34" si="1">IF(ISBLANK(F6),"",F6*H$43)</f>
        <v>531.10889999999995</v>
      </c>
      <c r="I6" s="211">
        <f>Filter!J5</f>
        <v>500</v>
      </c>
      <c r="J6" s="49">
        <f t="shared" ref="J6" si="2">IF(ISBLANK(I6),"",(I6*K$43)/$B6)</f>
        <v>21.147058823529413</v>
      </c>
      <c r="K6" s="50">
        <f t="shared" ref="K6:K34" si="3">IF(ISBLANK(I6),"",I6*K$43)</f>
        <v>179.75</v>
      </c>
      <c r="L6" s="244">
        <f>Filter!K5</f>
        <v>666.90000000000009</v>
      </c>
      <c r="M6" s="49">
        <f t="shared" ref="M6" si="4">IF(ISBLANK(L6),"",(L6*N$43)/$B6)</f>
        <v>57.274941176470591</v>
      </c>
      <c r="N6" s="50">
        <f t="shared" ref="N6:N34" si="5">IF(ISBLANK(L6),"",L6*N$43)</f>
        <v>486.83700000000005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95</v>
      </c>
      <c r="Y6" s="212">
        <f t="shared" ref="Y6:Y34" si="12">IF(ISBLANK(X6),"",(X6*Z$43)/$B6)</f>
        <v>23.409117647058821</v>
      </c>
      <c r="Z6" s="230">
        <f t="shared" ref="Z6:Z34" si="13">IF(ISBLANK(X6),"",X6*Z$43)</f>
        <v>198.97749999999999</v>
      </c>
      <c r="AA6" s="238">
        <f>IF(ISBLANK(AB$43),"",(AB$43)*B6)</f>
        <v>280.5</v>
      </c>
      <c r="AB6" s="262">
        <f>(D6+G6+J6+M6+Y6)</f>
        <v>174.87428470588233</v>
      </c>
      <c r="AC6" s="263">
        <f>E6+H6+K6+N6+Z6+AA6</f>
        <v>1766.9314199999999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6.6100000000005821</v>
      </c>
      <c r="C7" s="228">
        <f>Filter!H6*10.23</f>
        <v>624.03</v>
      </c>
      <c r="D7" s="57">
        <f t="shared" ref="D7:D34" si="14">IF(ISBLANK(C7),"",(C7*E$43)/$B7)</f>
        <v>10.101544629348581</v>
      </c>
      <c r="E7" s="58">
        <f t="shared" ref="E7:E34" si="15">IF(ISBLANK(C7),"",C7*E$43)</f>
        <v>66.771209999999996</v>
      </c>
      <c r="F7" s="244">
        <f>Filter!I6*2</f>
        <v>7997.48</v>
      </c>
      <c r="G7" s="57">
        <f t="shared" si="0"/>
        <v>114.33613615732729</v>
      </c>
      <c r="H7" s="58">
        <f t="shared" si="1"/>
        <v>755.76185999999996</v>
      </c>
      <c r="I7" s="211">
        <f>Filter!J6</f>
        <v>520</v>
      </c>
      <c r="J7" s="49">
        <f t="shared" si="0"/>
        <v>28.281391830557268</v>
      </c>
      <c r="K7" s="50">
        <f t="shared" si="3"/>
        <v>186.94</v>
      </c>
      <c r="L7" s="244">
        <f>Filter!K6</f>
        <v>581.40000000000009</v>
      </c>
      <c r="M7" s="49">
        <f t="shared" si="0"/>
        <v>64.209077155818861</v>
      </c>
      <c r="N7" s="50">
        <f t="shared" si="5"/>
        <v>424.42200000000008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93</v>
      </c>
      <c r="Y7" s="212">
        <f t="shared" si="12"/>
        <v>29.468759455368055</v>
      </c>
      <c r="Z7" s="230">
        <f t="shared" si="13"/>
        <v>194.7885</v>
      </c>
      <c r="AA7" s="238">
        <f t="shared" ref="AA7:AA36" si="16">IF(ISBLANK(AB$43),"",(AB$43)*B7)</f>
        <v>218.13000000001921</v>
      </c>
      <c r="AB7" s="262">
        <f t="shared" ref="AB7:AB36" si="17">(D7+G7+J7+M7+Y7)</f>
        <v>246.39690922842004</v>
      </c>
      <c r="AC7" s="263">
        <f t="shared" ref="AC7:AC36" si="18">E7+H7+K7+N7+Z7+AA7</f>
        <v>1846.8135700000194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7.3899999999994179</v>
      </c>
      <c r="C8" s="228">
        <f>Filter!H7*10.23</f>
        <v>736.56000000000006</v>
      </c>
      <c r="D8" s="57">
        <f t="shared" si="14"/>
        <v>10.664671177267417</v>
      </c>
      <c r="E8" s="58">
        <f t="shared" si="15"/>
        <v>78.811920000000001</v>
      </c>
      <c r="F8" s="244">
        <f>Filter!I7*2</f>
        <v>5155.08</v>
      </c>
      <c r="G8" s="57">
        <f t="shared" si="0"/>
        <v>65.920847090668246</v>
      </c>
      <c r="H8" s="58">
        <f t="shared" si="1"/>
        <v>487.15505999999999</v>
      </c>
      <c r="I8" s="211">
        <f>Filter!J7</f>
        <v>580</v>
      </c>
      <c r="J8" s="49">
        <f t="shared" si="0"/>
        <v>28.215155615699111</v>
      </c>
      <c r="K8" s="50">
        <f t="shared" si="3"/>
        <v>208.51</v>
      </c>
      <c r="L8" s="244">
        <f>Filter!K7</f>
        <v>624.15000000000009</v>
      </c>
      <c r="M8" s="49">
        <f t="shared" si="0"/>
        <v>61.654871447907439</v>
      </c>
      <c r="N8" s="50">
        <f t="shared" si="5"/>
        <v>455.62950000000006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84</v>
      </c>
      <c r="Y8" s="212">
        <f t="shared" si="12"/>
        <v>23.807577807850318</v>
      </c>
      <c r="Z8" s="230">
        <f t="shared" si="13"/>
        <v>175.93799999999999</v>
      </c>
      <c r="AA8" s="238">
        <f t="shared" si="16"/>
        <v>243.86999999998079</v>
      </c>
      <c r="AB8" s="262">
        <f t="shared" si="17"/>
        <v>190.26312313939255</v>
      </c>
      <c r="AC8" s="263">
        <f t="shared" si="18"/>
        <v>1649.9144799999808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6.430000000000291</v>
      </c>
      <c r="C9" s="228">
        <f>Filter!H8*10.23</f>
        <v>583.11</v>
      </c>
      <c r="D9" s="57">
        <f t="shared" si="14"/>
        <v>9.7033856920679895</v>
      </c>
      <c r="E9" s="58">
        <f t="shared" si="15"/>
        <v>62.392769999999999</v>
      </c>
      <c r="F9" s="244">
        <f>Filter!I8*2</f>
        <v>4379.88</v>
      </c>
      <c r="G9" s="57">
        <f t="shared" si="0"/>
        <v>64.369931570759135</v>
      </c>
      <c r="H9" s="58">
        <f t="shared" si="1"/>
        <v>413.89866000000001</v>
      </c>
      <c r="I9" s="211">
        <f>Filter!J8</f>
        <v>480</v>
      </c>
      <c r="J9" s="49">
        <f t="shared" si="0"/>
        <v>26.836702954897696</v>
      </c>
      <c r="K9" s="50">
        <f t="shared" si="3"/>
        <v>172.56</v>
      </c>
      <c r="L9" s="244">
        <f>Filter!K8</f>
        <v>538.65000000000009</v>
      </c>
      <c r="M9" s="49">
        <f t="shared" si="0"/>
        <v>61.153110419903925</v>
      </c>
      <c r="N9" s="50">
        <f t="shared" si="5"/>
        <v>393.21450000000004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64</v>
      </c>
      <c r="Y9" s="212">
        <f t="shared" si="12"/>
        <v>20.847278382580704</v>
      </c>
      <c r="Z9" s="230">
        <f t="shared" si="13"/>
        <v>134.048</v>
      </c>
      <c r="AA9" s="238">
        <f t="shared" si="16"/>
        <v>212.1900000000096</v>
      </c>
      <c r="AB9" s="262">
        <f t="shared" si="17"/>
        <v>182.91040902020944</v>
      </c>
      <c r="AC9" s="263">
        <f t="shared" si="18"/>
        <v>1388.3039300000096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7.2200000000011642</v>
      </c>
      <c r="C10" s="228">
        <f>Filter!H9*10.23</f>
        <v>470.58000000000004</v>
      </c>
      <c r="D10" s="57">
        <f t="shared" si="14"/>
        <v>6.9739695290847479</v>
      </c>
      <c r="E10" s="58">
        <f t="shared" si="15"/>
        <v>50.352060000000002</v>
      </c>
      <c r="F10" s="244">
        <f>Filter!I9*2</f>
        <v>4909.6000000000004</v>
      </c>
      <c r="G10" s="57">
        <f t="shared" si="0"/>
        <v>64.259999999989645</v>
      </c>
      <c r="H10" s="58">
        <f t="shared" si="1"/>
        <v>463.95720000000006</v>
      </c>
      <c r="I10" s="211">
        <f>Filter!J9</f>
        <v>520</v>
      </c>
      <c r="J10" s="49">
        <f t="shared" si="0"/>
        <v>25.891966758998596</v>
      </c>
      <c r="K10" s="50">
        <f t="shared" si="3"/>
        <v>186.94</v>
      </c>
      <c r="L10" s="244">
        <f>Filter!K9</f>
        <v>555.75</v>
      </c>
      <c r="M10" s="49">
        <f t="shared" si="0"/>
        <v>56.190789473675146</v>
      </c>
      <c r="N10" s="50">
        <f t="shared" si="5"/>
        <v>405.69749999999999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81</v>
      </c>
      <c r="Y10" s="212">
        <f t="shared" si="12"/>
        <v>23.497853185591779</v>
      </c>
      <c r="Z10" s="230">
        <f t="shared" si="13"/>
        <v>169.65450000000001</v>
      </c>
      <c r="AA10" s="238">
        <f t="shared" si="16"/>
        <v>238.26000000003842</v>
      </c>
      <c r="AB10" s="262">
        <f t="shared" si="17"/>
        <v>176.8145789473399</v>
      </c>
      <c r="AC10" s="263">
        <f t="shared" si="18"/>
        <v>1514.8612600000386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7.4699999999975262</v>
      </c>
      <c r="C11" s="228">
        <f>Filter!H10*10.23</f>
        <v>664.95</v>
      </c>
      <c r="D11" s="57">
        <f t="shared" si="14"/>
        <v>9.5247188755051635</v>
      </c>
      <c r="E11" s="58">
        <f t="shared" si="15"/>
        <v>71.149650000000008</v>
      </c>
      <c r="F11" s="244">
        <f>Filter!I10*2</f>
        <v>5245.5199999999995</v>
      </c>
      <c r="G11" s="57">
        <f t="shared" si="0"/>
        <v>66.358987951829192</v>
      </c>
      <c r="H11" s="58">
        <f t="shared" si="1"/>
        <v>495.70163999999994</v>
      </c>
      <c r="I11" s="211">
        <f>Filter!J10</f>
        <v>540</v>
      </c>
      <c r="J11" s="49">
        <f t="shared" si="0"/>
        <v>25.987951807237522</v>
      </c>
      <c r="K11" s="50">
        <f t="shared" si="3"/>
        <v>194.13</v>
      </c>
      <c r="L11" s="244">
        <f>Filter!K10</f>
        <v>624.15000000000009</v>
      </c>
      <c r="M11" s="49">
        <f t="shared" si="0"/>
        <v>60.994578313273223</v>
      </c>
      <c r="N11" s="50">
        <f t="shared" si="5"/>
        <v>455.62950000000006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63</v>
      </c>
      <c r="Y11" s="212">
        <f t="shared" si="12"/>
        <v>17.664457831331148</v>
      </c>
      <c r="Z11" s="230">
        <f t="shared" si="13"/>
        <v>131.95349999999999</v>
      </c>
      <c r="AA11" s="238">
        <f t="shared" si="16"/>
        <v>246.50999999991836</v>
      </c>
      <c r="AB11" s="262">
        <f t="shared" si="17"/>
        <v>180.53069477917626</v>
      </c>
      <c r="AC11" s="263">
        <f t="shared" si="18"/>
        <v>1595.0742899999184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5.5500000000029104</v>
      </c>
      <c r="C12" s="228">
        <f>Filter!H11*10.23</f>
        <v>491.04</v>
      </c>
      <c r="D12" s="57">
        <f t="shared" si="14"/>
        <v>9.4668972972923324</v>
      </c>
      <c r="E12" s="58">
        <f t="shared" si="15"/>
        <v>52.54128</v>
      </c>
      <c r="F12" s="244">
        <f>Filter!I11*2</f>
        <v>3927.68</v>
      </c>
      <c r="G12" s="57">
        <f t="shared" si="0"/>
        <v>66.876713513478435</v>
      </c>
      <c r="H12" s="58">
        <f t="shared" si="1"/>
        <v>371.16575999999998</v>
      </c>
      <c r="I12" s="211">
        <f>Filter!J11</f>
        <v>460</v>
      </c>
      <c r="J12" s="49">
        <f t="shared" si="0"/>
        <v>29.796396396380771</v>
      </c>
      <c r="K12" s="50">
        <f t="shared" si="3"/>
        <v>165.37</v>
      </c>
      <c r="L12" s="244">
        <f>Filter!K11</f>
        <v>470.25000000000006</v>
      </c>
      <c r="M12" s="49">
        <f t="shared" si="0"/>
        <v>61.852702702670271</v>
      </c>
      <c r="N12" s="50">
        <f t="shared" si="5"/>
        <v>343.28250000000003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55</v>
      </c>
      <c r="Y12" s="212">
        <f t="shared" si="12"/>
        <v>20.756306306295421</v>
      </c>
      <c r="Z12" s="230">
        <f t="shared" si="13"/>
        <v>115.19750000000001</v>
      </c>
      <c r="AA12" s="238">
        <f t="shared" si="16"/>
        <v>183.15000000009604</v>
      </c>
      <c r="AB12" s="262">
        <f t="shared" si="17"/>
        <v>188.74901621611724</v>
      </c>
      <c r="AC12" s="263">
        <f t="shared" si="18"/>
        <v>1230.7070400000962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6.4399999999986903</v>
      </c>
      <c r="C13" s="228">
        <f>Filter!H12*10.23</f>
        <v>583.11</v>
      </c>
      <c r="D13" s="57">
        <f t="shared" si="14"/>
        <v>9.6883183229833367</v>
      </c>
      <c r="E13" s="58">
        <f t="shared" si="15"/>
        <v>62.392769999999999</v>
      </c>
      <c r="F13" s="244">
        <f>Filter!I12*2</f>
        <v>4509.08</v>
      </c>
      <c r="G13" s="57">
        <f t="shared" si="0"/>
        <v>66.165847826100418</v>
      </c>
      <c r="H13" s="58">
        <f t="shared" si="1"/>
        <v>426.10806000000002</v>
      </c>
      <c r="I13" s="211">
        <f>Filter!J12</f>
        <v>460</v>
      </c>
      <c r="J13" s="49">
        <f t="shared" si="0"/>
        <v>25.678571428576653</v>
      </c>
      <c r="K13" s="50">
        <f t="shared" si="3"/>
        <v>165.37</v>
      </c>
      <c r="L13" s="244">
        <f>Filter!K12</f>
        <v>513</v>
      </c>
      <c r="M13" s="49">
        <f t="shared" si="0"/>
        <v>58.150621118024247</v>
      </c>
      <c r="N13" s="50">
        <f t="shared" si="5"/>
        <v>374.49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55</v>
      </c>
      <c r="Y13" s="212">
        <f t="shared" si="12"/>
        <v>17.88781055900985</v>
      </c>
      <c r="Z13" s="230">
        <f t="shared" si="13"/>
        <v>115.19750000000001</v>
      </c>
      <c r="AA13" s="238">
        <f t="shared" si="16"/>
        <v>212.51999999995678</v>
      </c>
      <c r="AB13" s="262">
        <f t="shared" si="17"/>
        <v>177.5711692546945</v>
      </c>
      <c r="AC13" s="263">
        <f t="shared" si="18"/>
        <v>1356.0783299999568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7.4799999999995634</v>
      </c>
      <c r="C14" s="228">
        <f>Filter!H13*10.23</f>
        <v>675.18000000000006</v>
      </c>
      <c r="D14" s="57">
        <f t="shared" si="14"/>
        <v>9.6583235294123302</v>
      </c>
      <c r="E14" s="58">
        <f t="shared" si="15"/>
        <v>72.244260000000011</v>
      </c>
      <c r="F14" s="244">
        <f>Filter!I13*2</f>
        <v>5155.08</v>
      </c>
      <c r="G14" s="57">
        <f t="shared" si="0"/>
        <v>65.127681818185621</v>
      </c>
      <c r="H14" s="58">
        <f t="shared" si="1"/>
        <v>487.15505999999999</v>
      </c>
      <c r="I14" s="211">
        <f>Filter!J13</f>
        <v>140</v>
      </c>
      <c r="J14" s="49">
        <f t="shared" si="0"/>
        <v>6.7286096256688417</v>
      </c>
      <c r="K14" s="50">
        <f t="shared" si="3"/>
        <v>50.33</v>
      </c>
      <c r="L14" s="244">
        <f>Filter!K13</f>
        <v>581.40000000000009</v>
      </c>
      <c r="M14" s="49">
        <f t="shared" si="0"/>
        <v>56.74090909091241</v>
      </c>
      <c r="N14" s="50">
        <f t="shared" si="5"/>
        <v>424.42200000000008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67</v>
      </c>
      <c r="Y14" s="212">
        <f t="shared" si="12"/>
        <v>18.760895721926229</v>
      </c>
      <c r="Z14" s="230">
        <f t="shared" si="13"/>
        <v>140.33150000000001</v>
      </c>
      <c r="AA14" s="238">
        <f t="shared" si="16"/>
        <v>246.83999999998559</v>
      </c>
      <c r="AB14" s="262">
        <f t="shared" si="17"/>
        <v>157.01641978610544</v>
      </c>
      <c r="AC14" s="263">
        <f t="shared" si="18"/>
        <v>1421.3228199999858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6.6599999999998545</v>
      </c>
      <c r="C15" s="228">
        <f>Filter!H14*10.23</f>
        <v>572.88</v>
      </c>
      <c r="D15" s="57">
        <f t="shared" si="14"/>
        <v>9.2039279279281292</v>
      </c>
      <c r="E15" s="58">
        <f t="shared" si="15"/>
        <v>61.298159999999996</v>
      </c>
      <c r="F15" s="244">
        <f>Filter!I14*2</f>
        <v>4625.3599999999997</v>
      </c>
      <c r="G15" s="57">
        <f t="shared" si="0"/>
        <v>65.630108108109539</v>
      </c>
      <c r="H15" s="58">
        <f t="shared" si="1"/>
        <v>437.09652</v>
      </c>
      <c r="I15" s="211">
        <f>Filter!J14</f>
        <v>260</v>
      </c>
      <c r="J15" s="49">
        <f t="shared" si="0"/>
        <v>14.03453453453484</v>
      </c>
      <c r="K15" s="50">
        <f t="shared" si="3"/>
        <v>93.47</v>
      </c>
      <c r="L15" s="244">
        <f>Filter!K14</f>
        <v>555.75</v>
      </c>
      <c r="M15" s="49">
        <f t="shared" si="0"/>
        <v>60.915540540541869</v>
      </c>
      <c r="N15" s="50">
        <f t="shared" si="5"/>
        <v>405.69749999999999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78</v>
      </c>
      <c r="Y15" s="212">
        <f t="shared" si="12"/>
        <v>24.530180180180718</v>
      </c>
      <c r="Z15" s="230">
        <f t="shared" si="13"/>
        <v>163.37100000000001</v>
      </c>
      <c r="AA15" s="238">
        <f t="shared" si="16"/>
        <v>219.7799999999952</v>
      </c>
      <c r="AB15" s="262">
        <f t="shared" si="17"/>
        <v>174.31429129129509</v>
      </c>
      <c r="AC15" s="263">
        <f t="shared" si="18"/>
        <v>1380.7131799999952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6.5900000000001455</v>
      </c>
      <c r="C16" s="228">
        <f>Filter!H15*10.23</f>
        <v>562.65</v>
      </c>
      <c r="D16" s="57">
        <f t="shared" si="14"/>
        <v>9.1355918057661114</v>
      </c>
      <c r="E16" s="58">
        <f t="shared" si="15"/>
        <v>60.20355</v>
      </c>
      <c r="F16" s="244">
        <f>Filter!I15*2</f>
        <v>4522</v>
      </c>
      <c r="G16" s="57">
        <f t="shared" si="0"/>
        <v>64.845068285279297</v>
      </c>
      <c r="H16" s="58">
        <f t="shared" si="1"/>
        <v>427.32900000000001</v>
      </c>
      <c r="I16" s="211">
        <f>Filter!J15</f>
        <v>320</v>
      </c>
      <c r="J16" s="49">
        <f t="shared" si="0"/>
        <v>17.45675265553831</v>
      </c>
      <c r="K16" s="50">
        <f t="shared" si="3"/>
        <v>115.03999999999999</v>
      </c>
      <c r="L16" s="244">
        <f>Filter!K15</f>
        <v>581.40000000000009</v>
      </c>
      <c r="M16" s="49">
        <f t="shared" si="0"/>
        <v>64.403945371774014</v>
      </c>
      <c r="N16" s="50">
        <f t="shared" si="5"/>
        <v>424.42200000000008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106</v>
      </c>
      <c r="Y16" s="212">
        <f t="shared" si="12"/>
        <v>33.689984825492424</v>
      </c>
      <c r="Z16" s="230">
        <f t="shared" si="13"/>
        <v>222.017</v>
      </c>
      <c r="AA16" s="238">
        <f t="shared" si="16"/>
        <v>217.4700000000048</v>
      </c>
      <c r="AB16" s="262">
        <f t="shared" si="17"/>
        <v>189.53134294385015</v>
      </c>
      <c r="AC16" s="263">
        <f t="shared" si="18"/>
        <v>1466.481550000005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7.0800000000017462</v>
      </c>
      <c r="C17" s="228">
        <f>Filter!H16*10.23</f>
        <v>593.34</v>
      </c>
      <c r="D17" s="57">
        <f t="shared" si="14"/>
        <v>8.9671440677943988</v>
      </c>
      <c r="E17" s="58">
        <f t="shared" si="15"/>
        <v>63.487380000000002</v>
      </c>
      <c r="F17" s="244">
        <f>Filter!I16*2</f>
        <v>4845</v>
      </c>
      <c r="G17" s="57">
        <f t="shared" si="0"/>
        <v>64.668432203373882</v>
      </c>
      <c r="H17" s="58">
        <f t="shared" si="1"/>
        <v>457.85250000000002</v>
      </c>
      <c r="I17" s="211">
        <f>Filter!J16</f>
        <v>640</v>
      </c>
      <c r="J17" s="49">
        <f t="shared" si="0"/>
        <v>32.497175141234919</v>
      </c>
      <c r="K17" s="50">
        <f t="shared" si="3"/>
        <v>230.07999999999998</v>
      </c>
      <c r="L17" s="244">
        <f>Filter!K16</f>
        <v>555.75</v>
      </c>
      <c r="M17" s="49">
        <f t="shared" si="0"/>
        <v>57.301906779646885</v>
      </c>
      <c r="N17" s="50">
        <f t="shared" si="5"/>
        <v>405.69749999999999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106</v>
      </c>
      <c r="Y17" s="212">
        <f t="shared" si="12"/>
        <v>31.3583333333256</v>
      </c>
      <c r="Z17" s="230">
        <f t="shared" si="13"/>
        <v>222.017</v>
      </c>
      <c r="AA17" s="238">
        <f t="shared" si="16"/>
        <v>233.64000000005763</v>
      </c>
      <c r="AB17" s="262">
        <f t="shared" si="17"/>
        <v>194.79299152537567</v>
      </c>
      <c r="AC17" s="263">
        <f t="shared" si="18"/>
        <v>1612.7743800000576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7.569999999999709</v>
      </c>
      <c r="C18" s="228">
        <f>Filter!H17*10.23</f>
        <v>644.49</v>
      </c>
      <c r="D18" s="57">
        <f t="shared" si="14"/>
        <v>9.1097001321007465</v>
      </c>
      <c r="E18" s="58">
        <f t="shared" si="15"/>
        <v>68.960430000000002</v>
      </c>
      <c r="F18" s="244">
        <f>Filter!I17*2</f>
        <v>5193.84</v>
      </c>
      <c r="G18" s="57">
        <f t="shared" si="0"/>
        <v>64.837236459711875</v>
      </c>
      <c r="H18" s="58">
        <f t="shared" si="1"/>
        <v>490.81788</v>
      </c>
      <c r="I18" s="211">
        <f>Filter!J17</f>
        <v>500</v>
      </c>
      <c r="J18" s="49">
        <f t="shared" si="0"/>
        <v>23.745046235139618</v>
      </c>
      <c r="K18" s="50">
        <f t="shared" si="3"/>
        <v>179.75</v>
      </c>
      <c r="L18" s="244">
        <f>Filter!K17</f>
        <v>855.00000000000011</v>
      </c>
      <c r="M18" s="49">
        <f t="shared" si="0"/>
        <v>82.450462351390243</v>
      </c>
      <c r="N18" s="50">
        <f t="shared" si="5"/>
        <v>624.15000000000009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47</v>
      </c>
      <c r="Y18" s="212">
        <f t="shared" si="12"/>
        <v>13.004161162483989</v>
      </c>
      <c r="Z18" s="230">
        <f t="shared" si="13"/>
        <v>98.441500000000005</v>
      </c>
      <c r="AA18" s="238">
        <f t="shared" si="16"/>
        <v>249.8099999999904</v>
      </c>
      <c r="AB18" s="262">
        <f t="shared" si="17"/>
        <v>193.14660634082648</v>
      </c>
      <c r="AC18" s="263">
        <f t="shared" si="18"/>
        <v>1711.9298099999905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7.930000000000291</v>
      </c>
      <c r="C19" s="228">
        <f>Filter!H18*10.23</f>
        <v>664.95</v>
      </c>
      <c r="D19" s="57">
        <f t="shared" si="14"/>
        <v>8.9722131147537709</v>
      </c>
      <c r="E19" s="58">
        <f t="shared" si="15"/>
        <v>71.149650000000008</v>
      </c>
      <c r="F19" s="244">
        <f>Filter!I18*2</f>
        <v>5568.5199999999995</v>
      </c>
      <c r="G19" s="57">
        <f t="shared" si="0"/>
        <v>66.358781841107273</v>
      </c>
      <c r="H19" s="58">
        <f t="shared" si="1"/>
        <v>526.22514000000001</v>
      </c>
      <c r="I19" s="211">
        <f>Filter!J18</f>
        <v>560</v>
      </c>
      <c r="J19" s="49">
        <f t="shared" si="0"/>
        <v>25.387137452710292</v>
      </c>
      <c r="K19" s="50">
        <f t="shared" si="3"/>
        <v>201.32</v>
      </c>
      <c r="L19" s="244">
        <f>Filter!K18</f>
        <v>837.90000000000009</v>
      </c>
      <c r="M19" s="49">
        <f t="shared" si="0"/>
        <v>77.133291298862247</v>
      </c>
      <c r="N19" s="50">
        <f t="shared" si="5"/>
        <v>611.66700000000003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109</v>
      </c>
      <c r="Y19" s="212">
        <f t="shared" si="12"/>
        <v>28.789470365698818</v>
      </c>
      <c r="Z19" s="230">
        <f t="shared" si="13"/>
        <v>228.3005</v>
      </c>
      <c r="AA19" s="238">
        <f t="shared" si="16"/>
        <v>261.6900000000096</v>
      </c>
      <c r="AB19" s="262">
        <f t="shared" si="17"/>
        <v>206.64089407313242</v>
      </c>
      <c r="AC19" s="263">
        <f t="shared" si="18"/>
        <v>1900.3522900000096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7.4799999999995634</v>
      </c>
      <c r="C20" s="228">
        <f>Filter!H19*10.23</f>
        <v>644.49</v>
      </c>
      <c r="D20" s="57">
        <f t="shared" si="14"/>
        <v>9.2193088235299498</v>
      </c>
      <c r="E20" s="58">
        <f t="shared" si="15"/>
        <v>68.960430000000002</v>
      </c>
      <c r="F20" s="244">
        <f>Filter!I19*2</f>
        <v>5180.92</v>
      </c>
      <c r="G20" s="57">
        <f t="shared" si="0"/>
        <v>65.454136363640188</v>
      </c>
      <c r="H20" s="58">
        <f t="shared" si="1"/>
        <v>489.59694000000002</v>
      </c>
      <c r="I20" s="211">
        <f>Filter!J19</f>
        <v>540</v>
      </c>
      <c r="J20" s="49">
        <f t="shared" si="0"/>
        <v>25.953208556151246</v>
      </c>
      <c r="K20" s="50">
        <f t="shared" si="3"/>
        <v>194.13</v>
      </c>
      <c r="L20" s="244">
        <f>Filter!K19</f>
        <v>538.65000000000009</v>
      </c>
      <c r="M20" s="49">
        <f t="shared" si="0"/>
        <v>52.568783422462964</v>
      </c>
      <c r="N20" s="50">
        <f t="shared" si="5"/>
        <v>393.21450000000004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92</v>
      </c>
      <c r="Y20" s="212">
        <f t="shared" si="12"/>
        <v>25.761229946525571</v>
      </c>
      <c r="Z20" s="230">
        <f t="shared" si="13"/>
        <v>192.69400000000002</v>
      </c>
      <c r="AA20" s="238">
        <f t="shared" si="16"/>
        <v>246.83999999998559</v>
      </c>
      <c r="AB20" s="262">
        <f t="shared" si="17"/>
        <v>178.9566671123099</v>
      </c>
      <c r="AC20" s="263">
        <f t="shared" si="18"/>
        <v>1585.4358699999857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8.4799999999995634</v>
      </c>
      <c r="C21" s="228">
        <f>Filter!H20*10.23</f>
        <v>705.87</v>
      </c>
      <c r="D21" s="57">
        <f t="shared" si="14"/>
        <v>8.9066143867929117</v>
      </c>
      <c r="E21" s="58">
        <f t="shared" si="15"/>
        <v>75.528090000000006</v>
      </c>
      <c r="F21" s="244">
        <f>Filter!I20*2</f>
        <v>5839.84</v>
      </c>
      <c r="G21" s="57">
        <f t="shared" si="0"/>
        <v>65.07840566038071</v>
      </c>
      <c r="H21" s="58">
        <f t="shared" si="1"/>
        <v>551.86487999999997</v>
      </c>
      <c r="I21" s="211">
        <f>Filter!J20</f>
        <v>640</v>
      </c>
      <c r="J21" s="49">
        <f t="shared" si="0"/>
        <v>27.132075471699508</v>
      </c>
      <c r="K21" s="50">
        <f t="shared" si="3"/>
        <v>230.07999999999998</v>
      </c>
      <c r="L21" s="244">
        <f>Filter!K20</f>
        <v>709.65000000000009</v>
      </c>
      <c r="M21" s="49">
        <f t="shared" si="0"/>
        <v>61.090153301889949</v>
      </c>
      <c r="N21" s="50">
        <f t="shared" si="5"/>
        <v>518.04450000000008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130</v>
      </c>
      <c r="Y21" s="212">
        <f t="shared" si="12"/>
        <v>32.109080188680899</v>
      </c>
      <c r="Z21" s="230">
        <f t="shared" si="13"/>
        <v>272.28500000000003</v>
      </c>
      <c r="AA21" s="238">
        <f t="shared" si="16"/>
        <v>279.83999999998559</v>
      </c>
      <c r="AB21" s="262">
        <f t="shared" si="17"/>
        <v>194.31632900944399</v>
      </c>
      <c r="AC21" s="263">
        <f t="shared" si="18"/>
        <v>1927.6424699999859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7.0299999999988358</v>
      </c>
      <c r="C22" s="228">
        <f>Filter!H21*10.23</f>
        <v>542.19000000000005</v>
      </c>
      <c r="D22" s="57">
        <f t="shared" si="14"/>
        <v>8.2523940256059198</v>
      </c>
      <c r="E22" s="58">
        <f t="shared" si="15"/>
        <v>58.014330000000008</v>
      </c>
      <c r="F22" s="244">
        <f>Filter!I21*2</f>
        <v>4909.6000000000004</v>
      </c>
      <c r="G22" s="57">
        <f t="shared" ref="G22:V34" si="19">IF(ISBLANK(F22),"",(F22*H$43)/$B22)</f>
        <v>65.996756756767695</v>
      </c>
      <c r="H22" s="58">
        <f t="shared" si="1"/>
        <v>463.95720000000006</v>
      </c>
      <c r="I22" s="211">
        <f>Filter!J21</f>
        <v>400</v>
      </c>
      <c r="J22" s="49">
        <f t="shared" si="19"/>
        <v>20.455192034142787</v>
      </c>
      <c r="K22" s="50">
        <f t="shared" si="3"/>
        <v>143.79999999999998</v>
      </c>
      <c r="L22" s="244">
        <f>Filter!K21</f>
        <v>538.65000000000009</v>
      </c>
      <c r="M22" s="49">
        <f t="shared" si="19"/>
        <v>55.933783783793054</v>
      </c>
      <c r="N22" s="50">
        <f t="shared" si="5"/>
        <v>393.21450000000004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145</v>
      </c>
      <c r="Y22" s="212">
        <f t="shared" si="12"/>
        <v>43.200924608826497</v>
      </c>
      <c r="Z22" s="230">
        <f t="shared" si="13"/>
        <v>303.70249999999999</v>
      </c>
      <c r="AA22" s="238">
        <f t="shared" si="16"/>
        <v>231.98999999996158</v>
      </c>
      <c r="AB22" s="262">
        <f t="shared" si="17"/>
        <v>193.83905120913596</v>
      </c>
      <c r="AC22" s="263">
        <f t="shared" si="18"/>
        <v>1594.6785299999615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8.2999999999992724</v>
      </c>
      <c r="C23" s="228">
        <f>Filter!H22*10.23</f>
        <v>695.64</v>
      </c>
      <c r="D23" s="57">
        <f t="shared" si="14"/>
        <v>8.967889156627292</v>
      </c>
      <c r="E23" s="58">
        <f t="shared" si="15"/>
        <v>74.433480000000003</v>
      </c>
      <c r="F23" s="244">
        <f>Filter!I22*2</f>
        <v>5723.56</v>
      </c>
      <c r="G23" s="57">
        <f t="shared" si="19"/>
        <v>65.16583373494548</v>
      </c>
      <c r="H23" s="58">
        <f t="shared" si="1"/>
        <v>540.87642000000005</v>
      </c>
      <c r="I23" s="211">
        <f>Filter!J22</f>
        <v>560</v>
      </c>
      <c r="J23" s="49">
        <f t="shared" si="19"/>
        <v>24.255421686749113</v>
      </c>
      <c r="K23" s="50">
        <f t="shared" si="3"/>
        <v>201.32</v>
      </c>
      <c r="L23" s="244">
        <f>Filter!K22</f>
        <v>812.25000000000011</v>
      </c>
      <c r="M23" s="49">
        <f t="shared" si="19"/>
        <v>71.43885542169302</v>
      </c>
      <c r="N23" s="50">
        <f t="shared" si="5"/>
        <v>592.94250000000011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110</v>
      </c>
      <c r="Y23" s="212">
        <f t="shared" si="12"/>
        <v>27.758433734942194</v>
      </c>
      <c r="Z23" s="230">
        <f t="shared" si="13"/>
        <v>230.39500000000001</v>
      </c>
      <c r="AA23" s="238">
        <f t="shared" si="16"/>
        <v>273.89999999997599</v>
      </c>
      <c r="AB23" s="262">
        <f t="shared" si="17"/>
        <v>197.58643373495713</v>
      </c>
      <c r="AC23" s="263">
        <f t="shared" si="18"/>
        <v>1913.8673999999762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7.5800000000017462</v>
      </c>
      <c r="C24" s="228">
        <f>Filter!H23*10.23</f>
        <v>624.03</v>
      </c>
      <c r="D24" s="57">
        <f t="shared" si="14"/>
        <v>8.8088667546153836</v>
      </c>
      <c r="E24" s="58">
        <f t="shared" si="15"/>
        <v>66.771209999999996</v>
      </c>
      <c r="F24" s="244">
        <f>Filter!I23*2</f>
        <v>5335.96</v>
      </c>
      <c r="G24" s="57">
        <f t="shared" si="19"/>
        <v>66.523511873335593</v>
      </c>
      <c r="H24" s="58">
        <f t="shared" si="1"/>
        <v>504.24822</v>
      </c>
      <c r="I24" s="211">
        <f>Filter!J23</f>
        <v>440</v>
      </c>
      <c r="J24" s="49">
        <f t="shared" si="19"/>
        <v>20.868073878623161</v>
      </c>
      <c r="K24" s="50">
        <f t="shared" si="3"/>
        <v>158.18</v>
      </c>
      <c r="L24" s="244">
        <f>Filter!K23</f>
        <v>555.75</v>
      </c>
      <c r="M24" s="49">
        <f t="shared" si="19"/>
        <v>53.522097625317485</v>
      </c>
      <c r="N24" s="50">
        <f t="shared" si="5"/>
        <v>405.69749999999999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74</v>
      </c>
      <c r="Y24" s="212">
        <f t="shared" si="12"/>
        <v>20.447625329810592</v>
      </c>
      <c r="Z24" s="230">
        <f t="shared" si="13"/>
        <v>154.99299999999999</v>
      </c>
      <c r="AA24" s="238">
        <f t="shared" si="16"/>
        <v>250.14000000005763</v>
      </c>
      <c r="AB24" s="262">
        <f t="shared" si="17"/>
        <v>170.17017546170223</v>
      </c>
      <c r="AC24" s="263">
        <f t="shared" si="18"/>
        <v>1540.0299300000577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7.0400000000008731</v>
      </c>
      <c r="C25" s="228">
        <f>Filter!H24*10.23</f>
        <v>562.65</v>
      </c>
      <c r="D25" s="57">
        <f t="shared" si="14"/>
        <v>8.5516406249989387</v>
      </c>
      <c r="E25" s="58">
        <f t="shared" si="15"/>
        <v>60.20355</v>
      </c>
      <c r="F25" s="244">
        <f>Filter!I24*2</f>
        <v>4806.24</v>
      </c>
      <c r="G25" s="57">
        <f t="shared" si="19"/>
        <v>64.515579545446542</v>
      </c>
      <c r="H25" s="58">
        <f t="shared" si="1"/>
        <v>454.18968000000001</v>
      </c>
      <c r="I25" s="211">
        <f>Filter!J24</f>
        <v>380</v>
      </c>
      <c r="J25" s="49">
        <f t="shared" si="19"/>
        <v>19.404829545452138</v>
      </c>
      <c r="K25" s="50">
        <f t="shared" si="3"/>
        <v>136.60999999999999</v>
      </c>
      <c r="L25" s="244">
        <f>Filter!K24</f>
        <v>513</v>
      </c>
      <c r="M25" s="49">
        <f t="shared" si="19"/>
        <v>53.19460227272068</v>
      </c>
      <c r="N25" s="50">
        <f t="shared" si="5"/>
        <v>374.49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91</v>
      </c>
      <c r="Y25" s="212">
        <f t="shared" si="12"/>
        <v>27.073792613633007</v>
      </c>
      <c r="Z25" s="230">
        <f t="shared" si="13"/>
        <v>190.59950000000001</v>
      </c>
      <c r="AA25" s="238">
        <f t="shared" si="16"/>
        <v>232.32000000002881</v>
      </c>
      <c r="AB25" s="262">
        <f t="shared" si="17"/>
        <v>172.7404446022513</v>
      </c>
      <c r="AC25" s="263">
        <f t="shared" si="18"/>
        <v>1448.4127300000289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8.0200000000004366</v>
      </c>
      <c r="C26" s="228">
        <f>Filter!H25*10.23</f>
        <v>613.80000000000007</v>
      </c>
      <c r="D26" s="57">
        <f t="shared" si="14"/>
        <v>8.1891022443885824</v>
      </c>
      <c r="E26" s="58">
        <f t="shared" si="15"/>
        <v>65.676600000000008</v>
      </c>
      <c r="F26" s="244">
        <f>Filter!I25*2</f>
        <v>5555.6</v>
      </c>
      <c r="G26" s="57">
        <f t="shared" si="19"/>
        <v>65.461870324185966</v>
      </c>
      <c r="H26" s="58">
        <f t="shared" si="1"/>
        <v>525.00420000000008</v>
      </c>
      <c r="I26" s="211">
        <f>Filter!J25</f>
        <v>620</v>
      </c>
      <c r="J26" s="49">
        <f t="shared" si="19"/>
        <v>27.79177057356457</v>
      </c>
      <c r="K26" s="50">
        <f t="shared" si="3"/>
        <v>222.89</v>
      </c>
      <c r="L26" s="244">
        <f>Filter!K25</f>
        <v>624.15000000000009</v>
      </c>
      <c r="M26" s="49">
        <f t="shared" si="19"/>
        <v>56.811658354111628</v>
      </c>
      <c r="N26" s="50">
        <f t="shared" si="5"/>
        <v>455.62950000000006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85</v>
      </c>
      <c r="Y26" s="212">
        <f t="shared" si="12"/>
        <v>22.198566084786822</v>
      </c>
      <c r="Z26" s="230">
        <f t="shared" si="13"/>
        <v>178.0325</v>
      </c>
      <c r="AA26" s="238">
        <f t="shared" si="16"/>
        <v>264.66000000001441</v>
      </c>
      <c r="AB26" s="262">
        <f t="shared" si="17"/>
        <v>180.45296758103757</v>
      </c>
      <c r="AC26" s="263">
        <f t="shared" si="18"/>
        <v>1711.8928000000146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8</v>
      </c>
      <c r="C27" s="228">
        <f>Filter!H26*10.23</f>
        <v>613.80000000000007</v>
      </c>
      <c r="D27" s="57">
        <f t="shared" si="14"/>
        <v>8.209575000000001</v>
      </c>
      <c r="E27" s="58">
        <f t="shared" si="15"/>
        <v>65.676600000000008</v>
      </c>
      <c r="F27" s="244">
        <f>Filter!I26*2</f>
        <v>5555.6</v>
      </c>
      <c r="G27" s="57">
        <f t="shared" si="19"/>
        <v>65.62552500000001</v>
      </c>
      <c r="H27" s="58">
        <f t="shared" si="1"/>
        <v>525.00420000000008</v>
      </c>
      <c r="I27" s="211">
        <f>Filter!J26</f>
        <v>510</v>
      </c>
      <c r="J27" s="49">
        <f t="shared" si="19"/>
        <v>22.918125</v>
      </c>
      <c r="K27" s="50">
        <f t="shared" si="3"/>
        <v>183.345</v>
      </c>
      <c r="L27" s="244">
        <f>Filter!K26</f>
        <v>598.5</v>
      </c>
      <c r="M27" s="49">
        <f t="shared" si="19"/>
        <v>54.613124999999997</v>
      </c>
      <c r="N27" s="50">
        <f t="shared" si="5"/>
        <v>436.90499999999997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103</v>
      </c>
      <c r="Y27" s="212">
        <f t="shared" si="12"/>
        <v>26.966687499999999</v>
      </c>
      <c r="Z27" s="230">
        <f t="shared" si="13"/>
        <v>215.73349999999999</v>
      </c>
      <c r="AA27" s="238">
        <f t="shared" si="16"/>
        <v>264</v>
      </c>
      <c r="AB27" s="262">
        <f t="shared" si="17"/>
        <v>178.33303750000002</v>
      </c>
      <c r="AC27" s="263">
        <f t="shared" si="18"/>
        <v>1690.6643000000001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8.0599999999976717</v>
      </c>
      <c r="C28" s="228">
        <f>Filter!H27*10.23</f>
        <v>613.80000000000007</v>
      </c>
      <c r="D28" s="57">
        <f t="shared" si="14"/>
        <v>8.1484615384638932</v>
      </c>
      <c r="E28" s="58">
        <f t="shared" si="15"/>
        <v>65.676600000000008</v>
      </c>
      <c r="F28" s="244">
        <f>Filter!I27*2</f>
        <v>5529.76</v>
      </c>
      <c r="G28" s="57">
        <f t="shared" si="19"/>
        <v>64.834034739472827</v>
      </c>
      <c r="H28" s="58">
        <f t="shared" si="1"/>
        <v>522.56232</v>
      </c>
      <c r="I28" s="211">
        <f>Filter!J27</f>
        <v>730</v>
      </c>
      <c r="J28" s="49">
        <f t="shared" si="19"/>
        <v>32.560173697279879</v>
      </c>
      <c r="K28" s="50">
        <f t="shared" si="3"/>
        <v>262.435</v>
      </c>
      <c r="L28" s="244">
        <f>Filter!K27</f>
        <v>555.75</v>
      </c>
      <c r="M28" s="49">
        <f t="shared" si="19"/>
        <v>50.334677419369378</v>
      </c>
      <c r="N28" s="50">
        <f t="shared" si="5"/>
        <v>405.69749999999999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87</v>
      </c>
      <c r="Y28" s="212">
        <f t="shared" si="12"/>
        <v>22.608126550875017</v>
      </c>
      <c r="Z28" s="230">
        <f t="shared" si="13"/>
        <v>182.22149999999999</v>
      </c>
      <c r="AA28" s="238">
        <f t="shared" si="16"/>
        <v>265.97999999992317</v>
      </c>
      <c r="AB28" s="262">
        <f t="shared" si="17"/>
        <v>178.485473945461</v>
      </c>
      <c r="AC28" s="263">
        <f t="shared" si="18"/>
        <v>1704.5729199999232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7.9599999999991269</v>
      </c>
      <c r="C29" s="228">
        <f>Filter!H28*10.23</f>
        <v>593.34</v>
      </c>
      <c r="D29" s="57">
        <f t="shared" si="14"/>
        <v>7.9758015075385638</v>
      </c>
      <c r="E29" s="58">
        <f t="shared" si="15"/>
        <v>63.487380000000002</v>
      </c>
      <c r="F29" s="244">
        <f>Filter!I28*2</f>
        <v>5555.6</v>
      </c>
      <c r="G29" s="57">
        <f t="shared" si="19"/>
        <v>65.955301507544931</v>
      </c>
      <c r="H29" s="58">
        <f t="shared" si="1"/>
        <v>525.00420000000008</v>
      </c>
      <c r="I29" s="211">
        <f>Filter!J28</f>
        <v>300</v>
      </c>
      <c r="J29" s="49">
        <f t="shared" si="19"/>
        <v>13.548994974875857</v>
      </c>
      <c r="K29" s="50">
        <f t="shared" si="3"/>
        <v>107.85</v>
      </c>
      <c r="L29" s="244">
        <f>Filter!K28</f>
        <v>641.25</v>
      </c>
      <c r="M29" s="49">
        <f t="shared" si="19"/>
        <v>58.808103015081826</v>
      </c>
      <c r="N29" s="50">
        <f t="shared" si="5"/>
        <v>468.11250000000001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110</v>
      </c>
      <c r="Y29" s="212">
        <f t="shared" si="12"/>
        <v>28.94409547739011</v>
      </c>
      <c r="Z29" s="230">
        <f t="shared" si="13"/>
        <v>230.39500000000001</v>
      </c>
      <c r="AA29" s="238">
        <f t="shared" si="16"/>
        <v>262.67999999997119</v>
      </c>
      <c r="AB29" s="262">
        <f t="shared" si="17"/>
        <v>175.23229648243128</v>
      </c>
      <c r="AC29" s="263">
        <f t="shared" si="18"/>
        <v>1657.5290799999714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8.0800000000017462</v>
      </c>
      <c r="C30" s="228">
        <f>Filter!H29*10.23</f>
        <v>572.88</v>
      </c>
      <c r="D30" s="57">
        <f t="shared" si="14"/>
        <v>7.5864059405924191</v>
      </c>
      <c r="E30" s="58">
        <f t="shared" si="15"/>
        <v>61.298159999999996</v>
      </c>
      <c r="F30" s="244">
        <f>Filter!I29*2</f>
        <v>5607.28</v>
      </c>
      <c r="G30" s="57">
        <f t="shared" si="19"/>
        <v>65.580193069292761</v>
      </c>
      <c r="H30" s="58">
        <f t="shared" si="1"/>
        <v>529.88796000000002</v>
      </c>
      <c r="I30" s="211">
        <f>Filter!J29</f>
        <v>470</v>
      </c>
      <c r="J30" s="49">
        <f t="shared" si="19"/>
        <v>20.911509900985582</v>
      </c>
      <c r="K30" s="50">
        <f t="shared" si="3"/>
        <v>168.965</v>
      </c>
      <c r="L30" s="244">
        <f>Filter!K29</f>
        <v>624.15000000000009</v>
      </c>
      <c r="M30" s="49">
        <f t="shared" si="19"/>
        <v>56.389789603948216</v>
      </c>
      <c r="N30" s="50">
        <f t="shared" si="5"/>
        <v>455.62950000000006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137</v>
      </c>
      <c r="Y30" s="212">
        <f t="shared" si="12"/>
        <v>35.513180693061635</v>
      </c>
      <c r="Z30" s="230">
        <f t="shared" si="13"/>
        <v>286.94650000000001</v>
      </c>
      <c r="AA30" s="238">
        <f t="shared" si="16"/>
        <v>266.64000000005763</v>
      </c>
      <c r="AB30" s="262">
        <f t="shared" si="17"/>
        <v>185.98107920788058</v>
      </c>
      <c r="AC30" s="263">
        <f t="shared" si="18"/>
        <v>1769.3671200000579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8.7399999999979627</v>
      </c>
      <c r="C31" s="228">
        <f>Filter!H30*10.23</f>
        <v>644.49</v>
      </c>
      <c r="D31" s="57">
        <f t="shared" si="14"/>
        <v>7.8902093821528689</v>
      </c>
      <c r="E31" s="58">
        <f t="shared" si="15"/>
        <v>68.960430000000002</v>
      </c>
      <c r="F31" s="244">
        <f>Filter!I30*2</f>
        <v>5930.28</v>
      </c>
      <c r="G31" s="57">
        <f t="shared" si="19"/>
        <v>64.120304347841042</v>
      </c>
      <c r="H31" s="58">
        <f t="shared" si="1"/>
        <v>560.41146000000003</v>
      </c>
      <c r="I31" s="211">
        <f>Filter!J30</f>
        <v>370</v>
      </c>
      <c r="J31" s="49">
        <f t="shared" si="19"/>
        <v>15.219107551490961</v>
      </c>
      <c r="K31" s="50">
        <f t="shared" si="3"/>
        <v>133.01499999999999</v>
      </c>
      <c r="L31" s="244">
        <f>Filter!K30</f>
        <v>709.65000000000009</v>
      </c>
      <c r="M31" s="49">
        <f t="shared" si="19"/>
        <v>59.272826086970348</v>
      </c>
      <c r="N31" s="50">
        <f t="shared" si="5"/>
        <v>518.04450000000008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138</v>
      </c>
      <c r="Y31" s="212">
        <f t="shared" si="12"/>
        <v>33.071052631586653</v>
      </c>
      <c r="Z31" s="230">
        <f t="shared" si="13"/>
        <v>289.041</v>
      </c>
      <c r="AA31" s="238">
        <f t="shared" si="16"/>
        <v>288.41999999993277</v>
      </c>
      <c r="AB31" s="262">
        <f t="shared" si="17"/>
        <v>179.57350000004186</v>
      </c>
      <c r="AC31" s="263">
        <f t="shared" si="18"/>
        <v>1857.8923899999329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8.8900000000030559</v>
      </c>
      <c r="C32" s="228">
        <f>Filter!H31*10.23</f>
        <v>654.72</v>
      </c>
      <c r="D32" s="57">
        <f t="shared" si="14"/>
        <v>7.8802069741255254</v>
      </c>
      <c r="E32" s="58">
        <f t="shared" si="15"/>
        <v>70.055040000000005</v>
      </c>
      <c r="F32" s="244">
        <f>Filter!I31*2</f>
        <v>7261.04</v>
      </c>
      <c r="G32" s="57">
        <f t="shared" si="19"/>
        <v>77.1842834645404</v>
      </c>
      <c r="H32" s="58">
        <f t="shared" si="1"/>
        <v>686.16827999999998</v>
      </c>
      <c r="I32" s="211">
        <f>Filter!J31</f>
        <v>960</v>
      </c>
      <c r="J32" s="49">
        <f t="shared" si="19"/>
        <v>38.821147356567081</v>
      </c>
      <c r="K32" s="50">
        <f t="shared" si="3"/>
        <v>345.12</v>
      </c>
      <c r="L32" s="244">
        <f>Filter!K31</f>
        <v>684</v>
      </c>
      <c r="M32" s="49">
        <f t="shared" si="19"/>
        <v>56.16647919008193</v>
      </c>
      <c r="N32" s="50">
        <f t="shared" si="5"/>
        <v>499.32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150</v>
      </c>
      <c r="Y32" s="212">
        <f t="shared" si="12"/>
        <v>35.340269966242069</v>
      </c>
      <c r="Z32" s="230">
        <f t="shared" si="13"/>
        <v>314.17500000000001</v>
      </c>
      <c r="AA32" s="238">
        <f t="shared" si="16"/>
        <v>293.37000000010084</v>
      </c>
      <c r="AB32" s="262">
        <f t="shared" si="17"/>
        <v>215.392386951557</v>
      </c>
      <c r="AC32" s="263">
        <f t="shared" si="18"/>
        <v>2208.2083200001007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6.7700000000004366</v>
      </c>
      <c r="C33" s="228">
        <f>Filter!H32*10.23</f>
        <v>470.58000000000004</v>
      </c>
      <c r="D33" s="57">
        <f t="shared" si="14"/>
        <v>7.4375273264396977</v>
      </c>
      <c r="E33" s="58">
        <f t="shared" si="15"/>
        <v>50.352060000000002</v>
      </c>
      <c r="F33" s="244">
        <f>Filter!I32*2</f>
        <v>4147.32</v>
      </c>
      <c r="G33" s="57">
        <f t="shared" si="19"/>
        <v>57.890951255535413</v>
      </c>
      <c r="H33" s="58">
        <f t="shared" si="1"/>
        <v>391.92174</v>
      </c>
      <c r="I33" s="211">
        <f>Filter!J32</f>
        <v>480</v>
      </c>
      <c r="J33" s="49">
        <f t="shared" si="19"/>
        <v>25.488921713440011</v>
      </c>
      <c r="K33" s="50">
        <f t="shared" si="3"/>
        <v>172.56</v>
      </c>
      <c r="L33" s="244">
        <f>Filter!K32</f>
        <v>513</v>
      </c>
      <c r="M33" s="49">
        <f t="shared" si="19"/>
        <v>55.316100443127894</v>
      </c>
      <c r="N33" s="50">
        <f t="shared" si="5"/>
        <v>374.49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105</v>
      </c>
      <c r="Y33" s="212">
        <f t="shared" si="12"/>
        <v>32.484859675034834</v>
      </c>
      <c r="Z33" s="230">
        <f t="shared" si="13"/>
        <v>219.92250000000001</v>
      </c>
      <c r="AA33" s="238">
        <f t="shared" si="16"/>
        <v>223.41000000001441</v>
      </c>
      <c r="AB33" s="262">
        <f t="shared" si="17"/>
        <v>178.61836041357785</v>
      </c>
      <c r="AC33" s="263">
        <f t="shared" si="18"/>
        <v>1432.6563000000144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8.1099999999969441</v>
      </c>
      <c r="C34" s="228">
        <f>Filter!H33*10.23</f>
        <v>552.42000000000007</v>
      </c>
      <c r="D34" s="57">
        <f t="shared" si="14"/>
        <v>7.288401972875743</v>
      </c>
      <c r="E34" s="58">
        <f t="shared" si="15"/>
        <v>59.108940000000004</v>
      </c>
      <c r="F34" s="244">
        <f>Filter!I33*2</f>
        <v>5607.28</v>
      </c>
      <c r="G34" s="57">
        <f t="shared" si="19"/>
        <v>65.33760295933412</v>
      </c>
      <c r="H34" s="58">
        <f t="shared" si="1"/>
        <v>529.88796000000002</v>
      </c>
      <c r="I34" s="211">
        <f>Filter!J33</f>
        <v>540</v>
      </c>
      <c r="J34" s="49">
        <f t="shared" si="19"/>
        <v>23.93711467325193</v>
      </c>
      <c r="K34" s="50">
        <f t="shared" si="3"/>
        <v>194.13</v>
      </c>
      <c r="L34" s="244">
        <f>Filter!K33</f>
        <v>666.90000000000009</v>
      </c>
      <c r="M34" s="49">
        <f t="shared" si="19"/>
        <v>60.029223181280329</v>
      </c>
      <c r="N34" s="50">
        <f t="shared" si="5"/>
        <v>486.83700000000005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160</v>
      </c>
      <c r="Y34" s="212">
        <f t="shared" si="12"/>
        <v>41.321824907537149</v>
      </c>
      <c r="Z34" s="230">
        <f t="shared" si="13"/>
        <v>335.12</v>
      </c>
      <c r="AA34" s="238">
        <f t="shared" si="16"/>
        <v>267.62999999989916</v>
      </c>
      <c r="AB34" s="262">
        <f t="shared" si="17"/>
        <v>197.91416769427926</v>
      </c>
      <c r="AC34" s="263">
        <f t="shared" si="18"/>
        <v>1872.7138999998992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>
        <f>Pumpage!C35</f>
        <v>8.0100000000020373</v>
      </c>
      <c r="C35" s="228">
        <f>Filter!H34*10.23</f>
        <v>521.73</v>
      </c>
      <c r="D35" s="57">
        <f t="shared" ref="D35:D36" si="20">IF(ISBLANK(C35),"",(C35*E$43)/$B35)</f>
        <v>6.9694269662903627</v>
      </c>
      <c r="E35" s="58">
        <f t="shared" ref="E35:E36" si="21">IF(ISBLANK(C35),"",C35*E$43)</f>
        <v>55.825110000000002</v>
      </c>
      <c r="F35" s="244">
        <f>Filter!I34*2</f>
        <v>5491</v>
      </c>
      <c r="G35" s="57">
        <f t="shared" ref="G35:G36" si="22">IF(ISBLANK(F35),"",(F35*H$43)/$B35)</f>
        <v>64.781460674140831</v>
      </c>
      <c r="H35" s="58">
        <f t="shared" ref="H35:H36" si="23">IF(ISBLANK(F35),"",F35*H$43)</f>
        <v>518.89949999999999</v>
      </c>
      <c r="I35" s="211">
        <f>Filter!J34</f>
        <v>480</v>
      </c>
      <c r="J35" s="49">
        <f t="shared" ref="J35:J36" si="24">IF(ISBLANK(I35),"",(I35*K$43)/$B35)</f>
        <v>21.543071161043208</v>
      </c>
      <c r="K35" s="50">
        <f t="shared" ref="K35:K36" si="25">IF(ISBLANK(I35),"",I35*K$43)</f>
        <v>172.56</v>
      </c>
      <c r="L35" s="244">
        <f>Filter!K34</f>
        <v>641.25</v>
      </c>
      <c r="M35" s="49">
        <f t="shared" ref="M35:M36" si="26">IF(ISBLANK(L35),"",(L35*N$43)/$B35)</f>
        <v>58.441011235940195</v>
      </c>
      <c r="N35" s="50">
        <f t="shared" ref="N35:N36" si="27">IF(ISBLANK(L35),"",L35*N$43)</f>
        <v>468.11250000000001</v>
      </c>
      <c r="O35" s="48"/>
      <c r="P35" s="49" t="str">
        <f t="shared" ref="P35:P36" si="28">IF(ISBLANK(O35),"",(O35*Q$43)/$B35)</f>
        <v/>
      </c>
      <c r="Q35" s="50" t="str">
        <f t="shared" ref="Q35:Q36" si="29">IF(ISBLANK(O35),"",O35*Q$43)</f>
        <v/>
      </c>
      <c r="R35" s="48"/>
      <c r="S35" s="49" t="str">
        <f t="shared" ref="S35:S36" si="30">IF(ISBLANK(R35),"",(R35*T$43)/$B35)</f>
        <v/>
      </c>
      <c r="T35" s="50" t="str">
        <f t="shared" ref="T35:T36" si="31">IF(ISBLANK(R35),"",R35*T$43)</f>
        <v/>
      </c>
      <c r="U35" s="48"/>
      <c r="V35" s="49" t="str">
        <f t="shared" ref="V35:V36" si="32">IF(ISBLANK(U35),"",(U35*W$43)/$B35)</f>
        <v/>
      </c>
      <c r="W35" s="50" t="str">
        <f t="shared" ref="W35:W36" si="33">IF(ISBLANK(U35),"",U35*W$43)</f>
        <v/>
      </c>
      <c r="X35" s="211">
        <f>Filter!L34</f>
        <v>135</v>
      </c>
      <c r="Y35" s="212">
        <f t="shared" ref="Y35:Y36" si="34">IF(ISBLANK(X35),"",(X35*Z$43)/$B35)</f>
        <v>35.300561797743832</v>
      </c>
      <c r="Z35" s="230">
        <f t="shared" ref="Z35:Z36" si="35">IF(ISBLANK(X35),"",X35*Z$43)</f>
        <v>282.75749999999999</v>
      </c>
      <c r="AA35" s="238">
        <f t="shared" si="16"/>
        <v>264.33000000006723</v>
      </c>
      <c r="AB35" s="262">
        <f t="shared" si="17"/>
        <v>187.03553183515842</v>
      </c>
      <c r="AC35" s="263">
        <f t="shared" si="18"/>
        <v>1762.4846100000671</v>
      </c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>
        <f>Pumpage!C36</f>
        <v>8.5900000000001455</v>
      </c>
      <c r="C36" s="228">
        <f>Filter!H35*10.23</f>
        <v>562.65</v>
      </c>
      <c r="D36" s="57">
        <f t="shared" si="20"/>
        <v>7.0085622817228153</v>
      </c>
      <c r="E36" s="58">
        <f t="shared" si="21"/>
        <v>60.20355</v>
      </c>
      <c r="F36" s="244">
        <f>Filter!I35*2</f>
        <v>5943.2</v>
      </c>
      <c r="G36" s="57">
        <f t="shared" si="22"/>
        <v>65.38211874272298</v>
      </c>
      <c r="H36" s="58">
        <f t="shared" si="23"/>
        <v>561.63239999999996</v>
      </c>
      <c r="I36" s="211">
        <f>Filter!J35</f>
        <v>560</v>
      </c>
      <c r="J36" s="49">
        <f t="shared" si="24"/>
        <v>23.436554132712057</v>
      </c>
      <c r="K36" s="50">
        <f t="shared" si="25"/>
        <v>201.32</v>
      </c>
      <c r="L36" s="244">
        <f>Filter!K35</f>
        <v>684</v>
      </c>
      <c r="M36" s="49">
        <f t="shared" si="26"/>
        <v>58.128055878928002</v>
      </c>
      <c r="N36" s="50">
        <f t="shared" si="27"/>
        <v>499.32</v>
      </c>
      <c r="O36" s="48"/>
      <c r="P36" s="49" t="str">
        <f t="shared" si="28"/>
        <v/>
      </c>
      <c r="Q36" s="50" t="str">
        <f t="shared" si="29"/>
        <v/>
      </c>
      <c r="R36" s="48"/>
      <c r="S36" s="49" t="str">
        <f t="shared" si="30"/>
        <v/>
      </c>
      <c r="T36" s="50" t="str">
        <f t="shared" si="31"/>
        <v/>
      </c>
      <c r="U36" s="48"/>
      <c r="V36" s="49" t="str">
        <f t="shared" si="32"/>
        <v/>
      </c>
      <c r="W36" s="50" t="str">
        <f t="shared" si="33"/>
        <v/>
      </c>
      <c r="X36" s="211">
        <f>Filter!L35</f>
        <v>110</v>
      </c>
      <c r="Y36" s="212">
        <f t="shared" si="34"/>
        <v>26.821303841675913</v>
      </c>
      <c r="Z36" s="230">
        <f t="shared" si="35"/>
        <v>230.39500000000001</v>
      </c>
      <c r="AA36" s="238">
        <f t="shared" si="16"/>
        <v>283.4700000000048</v>
      </c>
      <c r="AB36" s="262">
        <f t="shared" si="17"/>
        <v>180.7765948777618</v>
      </c>
      <c r="AC36" s="263">
        <f t="shared" si="18"/>
        <v>1836.3409500000046</v>
      </c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234.06000000000131</v>
      </c>
      <c r="C37" s="249"/>
      <c r="D37" s="250"/>
      <c r="E37" s="251">
        <f t="shared" ref="E37:W37" si="36">SUM(E6:E36)</f>
        <v>2021.7446699999998</v>
      </c>
      <c r="F37" s="213"/>
      <c r="G37" s="252"/>
      <c r="H37" s="253">
        <f t="shared" si="36"/>
        <v>15652.450799999997</v>
      </c>
      <c r="I37" s="213"/>
      <c r="J37" s="214"/>
      <c r="K37" s="215">
        <f t="shared" si="36"/>
        <v>5557.8700000000008</v>
      </c>
      <c r="L37" s="213"/>
      <c r="M37" s="214"/>
      <c r="N37" s="215">
        <f>SUM(N6:N36)</f>
        <v>13980.960000000001</v>
      </c>
      <c r="O37" s="213"/>
      <c r="P37" s="214"/>
      <c r="Q37" s="215">
        <f t="shared" si="36"/>
        <v>0</v>
      </c>
      <c r="R37" s="213"/>
      <c r="S37" s="214"/>
      <c r="T37" s="215">
        <f t="shared" si="36"/>
        <v>0</v>
      </c>
      <c r="U37" s="213"/>
      <c r="V37" s="214"/>
      <c r="W37" s="231">
        <f t="shared" si="36"/>
        <v>0</v>
      </c>
      <c r="X37" s="213"/>
      <c r="Y37" s="214"/>
      <c r="Z37" s="231">
        <f t="shared" ref="Z37" si="37">SUM(Z6:Z36)</f>
        <v>6419.642499999999</v>
      </c>
      <c r="AA37" s="214">
        <f>SUMIF(AA6:AA36,"&lt;&gt;#VALUE!")</f>
        <v>7723.9800000000432</v>
      </c>
      <c r="AB37" s="239">
        <f>SUMIF(AB6:AB36,"&lt;&gt;#VALUE!")</f>
        <v>5778.957228870805</v>
      </c>
      <c r="AC37" s="239">
        <f>SUMIF(AC6:AC36,"&lt;&gt;#VALUE!")</f>
        <v>51356.647970000049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7.5503225806452035</v>
      </c>
      <c r="C38" s="254">
        <f>AVERAGE(C6:C36)</f>
        <v>609.51</v>
      </c>
      <c r="D38" s="216">
        <f>AVERAGEIF(D6:D36,"&lt;&gt;#VALUE!")</f>
        <v>8.6780828408673987</v>
      </c>
      <c r="E38" s="255">
        <f t="shared" ref="E38:W38" si="38">AVERAGE(E6:E36)</f>
        <v>65.217569999999995</v>
      </c>
      <c r="F38" s="256">
        <f t="shared" si="38"/>
        <v>5343.0451612903244</v>
      </c>
      <c r="G38" s="216">
        <f>AVERAGEIF(G6:G36,"&lt;&gt;#VALUE!")</f>
        <v>67.004098156291846</v>
      </c>
      <c r="H38" s="216">
        <f t="shared" si="38"/>
        <v>504.91776774193539</v>
      </c>
      <c r="I38" s="256">
        <f t="shared" si="38"/>
        <v>498.70967741935482</v>
      </c>
      <c r="J38" s="216">
        <f>AVERAGEIF(J6:J36,"&lt;&gt;#VALUE!")</f>
        <v>23.73966913447526</v>
      </c>
      <c r="K38" s="256">
        <f t="shared" si="38"/>
        <v>179.28612903225809</v>
      </c>
      <c r="L38" s="256">
        <f t="shared" si="38"/>
        <v>617.80645161290317</v>
      </c>
      <c r="M38" s="216">
        <f>AVERAGEIF(M6:M36,"&lt;&gt;#VALUE!")</f>
        <v>59.75761524121252</v>
      </c>
      <c r="N38" s="216">
        <f>AVERAGEIF(N6:N36,"&lt;&gt;#VALUE!")</f>
        <v>450.99870967741941</v>
      </c>
      <c r="O38" s="256" t="e">
        <f t="shared" si="38"/>
        <v>#DIV/0!</v>
      </c>
      <c r="P38" s="256" t="e">
        <f t="shared" si="38"/>
        <v>#DIV/0!</v>
      </c>
      <c r="Q38" s="256" t="e">
        <f t="shared" si="38"/>
        <v>#DIV/0!</v>
      </c>
      <c r="R38" s="256" t="e">
        <f t="shared" si="38"/>
        <v>#DIV/0!</v>
      </c>
      <c r="S38" s="256" t="e">
        <f t="shared" si="38"/>
        <v>#DIV/0!</v>
      </c>
      <c r="T38" s="256" t="e">
        <f t="shared" si="38"/>
        <v>#DIV/0!</v>
      </c>
      <c r="U38" s="256" t="e">
        <f t="shared" si="38"/>
        <v>#DIV/0!</v>
      </c>
      <c r="V38" s="256" t="e">
        <f t="shared" si="38"/>
        <v>#DIV/0!</v>
      </c>
      <c r="W38" s="256" t="e">
        <f t="shared" si="38"/>
        <v>#DIV/0!</v>
      </c>
      <c r="X38" s="216">
        <f t="shared" ref="X38:Z38" si="39">AVERAGEIF(X6:X36,"&lt;&gt;#VALUE!")</f>
        <v>98.870967741935488</v>
      </c>
      <c r="Y38" s="216">
        <f t="shared" si="39"/>
        <v>27.238509752017634</v>
      </c>
      <c r="Z38" s="257">
        <f t="shared" si="39"/>
        <v>207.08524193548385</v>
      </c>
      <c r="AA38" s="240">
        <f t="shared" ref="AA38" si="40">AVERAGEIF(AA6:AA36,"&lt;&gt;#VALUE!")</f>
        <v>249.16064516129171</v>
      </c>
      <c r="AB38" s="264">
        <f>AC37/B37</f>
        <v>219.41659390754407</v>
      </c>
      <c r="AC38" s="257">
        <f>AVERAGEIF(AC6:AC36,"&lt;&gt;#VALUE!")</f>
        <v>1656.6660635483886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8.8900000000030559</v>
      </c>
      <c r="C39" s="258">
        <f>MAX(C6:C36)</f>
        <v>838.86</v>
      </c>
      <c r="D39" s="259">
        <f t="shared" ref="D39:Z39" si="41">MAX(D6:D36)</f>
        <v>10.664671177267417</v>
      </c>
      <c r="E39" s="259">
        <f t="shared" si="41"/>
        <v>89.758020000000002</v>
      </c>
      <c r="F39" s="217">
        <f t="shared" si="41"/>
        <v>7997.48</v>
      </c>
      <c r="G39" s="260">
        <f t="shared" si="41"/>
        <v>114.33613615732729</v>
      </c>
      <c r="H39" s="260">
        <f t="shared" si="41"/>
        <v>755.76185999999996</v>
      </c>
      <c r="I39" s="217">
        <f t="shared" si="41"/>
        <v>960</v>
      </c>
      <c r="J39" s="217">
        <f t="shared" si="41"/>
        <v>38.821147356567081</v>
      </c>
      <c r="K39" s="217">
        <f t="shared" si="41"/>
        <v>345.12</v>
      </c>
      <c r="L39" s="217">
        <f t="shared" si="41"/>
        <v>855.00000000000011</v>
      </c>
      <c r="M39" s="217">
        <f t="shared" si="41"/>
        <v>82.450462351390243</v>
      </c>
      <c r="N39" s="217">
        <f t="shared" si="41"/>
        <v>624.15000000000009</v>
      </c>
      <c r="O39" s="217">
        <f t="shared" si="41"/>
        <v>0</v>
      </c>
      <c r="P39" s="217">
        <f t="shared" si="41"/>
        <v>0</v>
      </c>
      <c r="Q39" s="217">
        <f t="shared" si="41"/>
        <v>0</v>
      </c>
      <c r="R39" s="217">
        <f t="shared" si="41"/>
        <v>0</v>
      </c>
      <c r="S39" s="217">
        <f t="shared" si="41"/>
        <v>0</v>
      </c>
      <c r="T39" s="217">
        <f t="shared" si="41"/>
        <v>0</v>
      </c>
      <c r="U39" s="217">
        <f t="shared" si="41"/>
        <v>0</v>
      </c>
      <c r="V39" s="217">
        <f t="shared" si="41"/>
        <v>0</v>
      </c>
      <c r="W39" s="217">
        <f t="shared" si="41"/>
        <v>0</v>
      </c>
      <c r="X39" s="217">
        <f t="shared" si="41"/>
        <v>160</v>
      </c>
      <c r="Y39" s="217">
        <f t="shared" si="41"/>
        <v>43.200924608826497</v>
      </c>
      <c r="Z39" s="261">
        <f t="shared" si="41"/>
        <v>335.12</v>
      </c>
      <c r="AA39" s="241">
        <f t="shared" ref="AA39:AC39" si="42">MAX(AA6:AA36)</f>
        <v>293.37000000010084</v>
      </c>
      <c r="AB39" s="265">
        <f t="shared" si="42"/>
        <v>246.39690922842004</v>
      </c>
      <c r="AC39" s="217">
        <f t="shared" si="42"/>
        <v>2208.2083200001007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5.5500000000029104</v>
      </c>
      <c r="C40" s="258">
        <f>MIN(C6:C36)</f>
        <v>470.58000000000004</v>
      </c>
      <c r="D40" s="259">
        <f t="shared" ref="D40:Z40" si="43">MIN(D6:D36)</f>
        <v>6.9694269662903627</v>
      </c>
      <c r="E40" s="259">
        <f t="shared" si="43"/>
        <v>50.352060000000002</v>
      </c>
      <c r="F40" s="217">
        <f t="shared" si="43"/>
        <v>3927.68</v>
      </c>
      <c r="G40" s="260">
        <f t="shared" si="43"/>
        <v>57.890951255535413</v>
      </c>
      <c r="H40" s="260">
        <f t="shared" si="43"/>
        <v>371.16575999999998</v>
      </c>
      <c r="I40" s="217">
        <f t="shared" si="43"/>
        <v>140</v>
      </c>
      <c r="J40" s="217">
        <f t="shared" si="43"/>
        <v>6.7286096256688417</v>
      </c>
      <c r="K40" s="217">
        <f t="shared" si="43"/>
        <v>50.33</v>
      </c>
      <c r="L40" s="217">
        <f t="shared" si="43"/>
        <v>470.25000000000006</v>
      </c>
      <c r="M40" s="217">
        <f t="shared" si="43"/>
        <v>50.334677419369378</v>
      </c>
      <c r="N40" s="217">
        <f t="shared" si="43"/>
        <v>343.28250000000003</v>
      </c>
      <c r="O40" s="217">
        <f t="shared" si="43"/>
        <v>0</v>
      </c>
      <c r="P40" s="217">
        <f t="shared" si="43"/>
        <v>0</v>
      </c>
      <c r="Q40" s="217">
        <f t="shared" si="43"/>
        <v>0</v>
      </c>
      <c r="R40" s="217">
        <f t="shared" si="43"/>
        <v>0</v>
      </c>
      <c r="S40" s="217">
        <f t="shared" si="43"/>
        <v>0</v>
      </c>
      <c r="T40" s="217">
        <f t="shared" si="43"/>
        <v>0</v>
      </c>
      <c r="U40" s="217">
        <f t="shared" si="43"/>
        <v>0</v>
      </c>
      <c r="V40" s="217">
        <f t="shared" si="43"/>
        <v>0</v>
      </c>
      <c r="W40" s="217">
        <f t="shared" si="43"/>
        <v>0</v>
      </c>
      <c r="X40" s="217">
        <f t="shared" si="43"/>
        <v>47</v>
      </c>
      <c r="Y40" s="217">
        <f t="shared" si="43"/>
        <v>13.004161162483989</v>
      </c>
      <c r="Z40" s="261">
        <f t="shared" si="43"/>
        <v>98.441500000000005</v>
      </c>
      <c r="AA40" s="242">
        <f t="shared" ref="AA40:AC40" si="44">MIN(AA6:AA36)</f>
        <v>183.15000000009604</v>
      </c>
      <c r="AB40" s="265">
        <f t="shared" si="44"/>
        <v>157.01641978610544</v>
      </c>
      <c r="AC40" s="217">
        <f t="shared" si="44"/>
        <v>1230.7070400000962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05" t="s">
        <v>66</v>
      </c>
      <c r="D43" s="405"/>
      <c r="E43" s="106">
        <v>0.107</v>
      </c>
      <c r="F43" s="420" t="s">
        <v>70</v>
      </c>
      <c r="G43" s="420"/>
      <c r="H43" s="106">
        <v>9.4500000000000001E-2</v>
      </c>
      <c r="I43" s="407" t="s">
        <v>71</v>
      </c>
      <c r="J43" s="407"/>
      <c r="K43" s="106">
        <v>0.35949999999999999</v>
      </c>
      <c r="L43" s="427" t="s">
        <v>72</v>
      </c>
      <c r="M43" s="427"/>
      <c r="N43" s="106">
        <v>0.73</v>
      </c>
      <c r="O43" s="428" t="s">
        <v>73</v>
      </c>
      <c r="P43" s="428"/>
      <c r="Q43" s="106">
        <v>0.25</v>
      </c>
      <c r="R43" s="408" t="s">
        <v>74</v>
      </c>
      <c r="S43" s="408"/>
      <c r="T43" s="106">
        <v>0.25</v>
      </c>
      <c r="U43" s="429" t="s">
        <v>68</v>
      </c>
      <c r="V43" s="429"/>
      <c r="W43" s="106">
        <v>0.25</v>
      </c>
      <c r="X43" s="439" t="s">
        <v>102</v>
      </c>
      <c r="Y43" s="439"/>
      <c r="Z43" s="220">
        <v>2.0945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05" t="s">
        <v>67</v>
      </c>
      <c r="D45" s="405"/>
      <c r="E45" s="114"/>
      <c r="F45" s="420" t="s">
        <v>67</v>
      </c>
      <c r="G45" s="420"/>
      <c r="H45" s="115"/>
      <c r="I45" s="407" t="s">
        <v>67</v>
      </c>
      <c r="J45" s="407"/>
      <c r="K45" s="116"/>
      <c r="L45" s="427" t="s">
        <v>67</v>
      </c>
      <c r="M45" s="427"/>
      <c r="N45" s="117"/>
      <c r="O45" s="428" t="s">
        <v>67</v>
      </c>
      <c r="P45" s="428"/>
      <c r="Q45" s="118"/>
      <c r="R45" s="408" t="s">
        <v>67</v>
      </c>
      <c r="S45" s="408"/>
      <c r="T45" s="119"/>
      <c r="U45" s="429" t="s">
        <v>67</v>
      </c>
      <c r="V45" s="429"/>
      <c r="W45" s="114"/>
      <c r="X45" s="440" t="s">
        <v>67</v>
      </c>
      <c r="Y45" s="440"/>
      <c r="Z45" s="222"/>
      <c r="AA45" s="235" t="s">
        <v>105</v>
      </c>
      <c r="AB45" s="236"/>
      <c r="AC45" s="338">
        <f>AB38/1000</f>
        <v>0.21941659390754406</v>
      </c>
      <c r="AL45" s="90" t="s">
        <v>118</v>
      </c>
    </row>
    <row r="46" spans="1:38" x14ac:dyDescent="0.2">
      <c r="X46" s="219"/>
      <c r="Y46" s="219"/>
      <c r="Z46" s="219"/>
      <c r="AA46" s="219"/>
    </row>
  </sheetData>
  <mergeCells count="31">
    <mergeCell ref="R45:S45"/>
    <mergeCell ref="U43:V43"/>
    <mergeCell ref="U45:V45"/>
    <mergeCell ref="AB4:AC4"/>
    <mergeCell ref="U4:W4"/>
    <mergeCell ref="R4:T4"/>
    <mergeCell ref="X4:Z4"/>
    <mergeCell ref="X43:Y43"/>
    <mergeCell ref="X45:Y45"/>
    <mergeCell ref="I45:J45"/>
    <mergeCell ref="L43:M43"/>
    <mergeCell ref="L45:M45"/>
    <mergeCell ref="O43:P43"/>
    <mergeCell ref="O45:P45"/>
    <mergeCell ref="C45:D45"/>
    <mergeCell ref="F43:G43"/>
    <mergeCell ref="F45:G45"/>
    <mergeCell ref="C4:E4"/>
    <mergeCell ref="F4:H4"/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7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opLeftCell="A10" workbookViewId="0">
      <selection activeCell="C38" sqref="C38"/>
    </sheetView>
  </sheetViews>
  <sheetFormatPr defaultRowHeight="15" x14ac:dyDescent="0.25"/>
  <cols>
    <col min="1" max="1" width="6.5703125" customWidth="1"/>
    <col min="2" max="2" width="10" bestFit="1" customWidth="1"/>
  </cols>
  <sheetData>
    <row r="3" spans="1:3" ht="15.75" thickBot="1" x14ac:dyDescent="0.3"/>
    <row r="4" spans="1:3" ht="15.75" thickBot="1" x14ac:dyDescent="0.3">
      <c r="A4" s="444" t="s">
        <v>121</v>
      </c>
      <c r="B4" s="445"/>
      <c r="C4" s="446"/>
    </row>
    <row r="5" spans="1:3" ht="27.6" customHeight="1" thickBot="1" x14ac:dyDescent="0.3">
      <c r="A5" s="441" t="s">
        <v>119</v>
      </c>
      <c r="B5" s="442"/>
      <c r="C5" s="443"/>
    </row>
    <row r="6" spans="1:3" x14ac:dyDescent="0.25">
      <c r="A6" s="344" t="s">
        <v>120</v>
      </c>
      <c r="B6" s="344">
        <v>2946040</v>
      </c>
      <c r="C6" s="344"/>
    </row>
    <row r="7" spans="1:3" x14ac:dyDescent="0.25">
      <c r="A7" s="345">
        <v>1</v>
      </c>
      <c r="B7" s="333">
        <f>'[1]1'!$J$37</f>
        <v>2987190</v>
      </c>
      <c r="C7" s="333">
        <f>IF(ISBLANK(Pumpage!B7),"",(B7-B6))</f>
        <v>41150</v>
      </c>
    </row>
    <row r="8" spans="1:3" x14ac:dyDescent="0.25">
      <c r="A8" s="345">
        <v>2</v>
      </c>
      <c r="B8" s="333">
        <f>'[1]2'!$J$37</f>
        <v>3028510</v>
      </c>
      <c r="C8" s="333">
        <f t="shared" ref="C8:C36" si="0">B8-B7</f>
        <v>41320</v>
      </c>
    </row>
    <row r="9" spans="1:3" x14ac:dyDescent="0.25">
      <c r="A9" s="345">
        <v>3</v>
      </c>
      <c r="B9" s="333">
        <f>'[1]3'!$J$37</f>
        <v>3069700</v>
      </c>
      <c r="C9" s="333">
        <f t="shared" si="0"/>
        <v>41190</v>
      </c>
    </row>
    <row r="10" spans="1:3" x14ac:dyDescent="0.25">
      <c r="A10" s="345">
        <v>4</v>
      </c>
      <c r="B10" s="333">
        <f>'[1]4'!$J$37</f>
        <v>3109450</v>
      </c>
      <c r="C10" s="333">
        <f t="shared" si="0"/>
        <v>39750</v>
      </c>
    </row>
    <row r="11" spans="1:3" x14ac:dyDescent="0.25">
      <c r="A11" s="345">
        <v>5</v>
      </c>
      <c r="B11" s="333">
        <f>'[1]5'!$J$37</f>
        <v>3149990</v>
      </c>
      <c r="C11" s="333">
        <f t="shared" si="0"/>
        <v>40540</v>
      </c>
    </row>
    <row r="12" spans="1:3" x14ac:dyDescent="0.25">
      <c r="A12" s="345">
        <v>6</v>
      </c>
      <c r="B12" s="333">
        <f>'[1]6'!$J$37</f>
        <v>3191650</v>
      </c>
      <c r="C12" s="333">
        <f t="shared" si="0"/>
        <v>41660</v>
      </c>
    </row>
    <row r="13" spans="1:3" x14ac:dyDescent="0.25">
      <c r="A13" s="345">
        <v>7</v>
      </c>
      <c r="B13" s="333">
        <f>'[1]7'!$J$37</f>
        <v>3232740</v>
      </c>
      <c r="C13" s="333">
        <f t="shared" si="0"/>
        <v>41090</v>
      </c>
    </row>
    <row r="14" spans="1:3" x14ac:dyDescent="0.25">
      <c r="A14" s="345">
        <v>8</v>
      </c>
      <c r="B14" s="333">
        <f>'[1]8'!$J$37</f>
        <v>3273240</v>
      </c>
      <c r="C14" s="333">
        <f t="shared" si="0"/>
        <v>40500</v>
      </c>
    </row>
    <row r="15" spans="1:3" x14ac:dyDescent="0.25">
      <c r="A15" s="345">
        <v>9</v>
      </c>
      <c r="B15" s="333">
        <f>'[1]9'!$J$37</f>
        <v>3313920</v>
      </c>
      <c r="C15" s="333">
        <f t="shared" si="0"/>
        <v>40680</v>
      </c>
    </row>
    <row r="16" spans="1:3" x14ac:dyDescent="0.25">
      <c r="A16" s="345">
        <v>10</v>
      </c>
      <c r="B16" s="333">
        <f>'[1]10'!$J$37</f>
        <v>3355820</v>
      </c>
      <c r="C16" s="333">
        <f t="shared" si="0"/>
        <v>41900</v>
      </c>
    </row>
    <row r="17" spans="1:5" x14ac:dyDescent="0.25">
      <c r="A17" s="345">
        <v>11</v>
      </c>
      <c r="B17" s="333">
        <f>'[1]11'!$J$37</f>
        <v>3396310</v>
      </c>
      <c r="C17" s="333">
        <f t="shared" si="0"/>
        <v>40490</v>
      </c>
    </row>
    <row r="18" spans="1:5" x14ac:dyDescent="0.25">
      <c r="A18" s="345">
        <v>12</v>
      </c>
      <c r="B18" s="333">
        <f>'[1]12'!$J$37</f>
        <v>3437340</v>
      </c>
      <c r="C18" s="333">
        <f t="shared" si="0"/>
        <v>41030</v>
      </c>
    </row>
    <row r="19" spans="1:5" x14ac:dyDescent="0.25">
      <c r="A19" s="345">
        <v>13</v>
      </c>
      <c r="B19" s="333">
        <f>'[1]13'!$J$37</f>
        <v>3478110</v>
      </c>
      <c r="C19" s="333">
        <f t="shared" si="0"/>
        <v>40770</v>
      </c>
    </row>
    <row r="20" spans="1:5" x14ac:dyDescent="0.25">
      <c r="A20" s="345">
        <v>14</v>
      </c>
      <c r="B20" s="333">
        <f>'[1]14'!$J$37</f>
        <v>3519790</v>
      </c>
      <c r="C20" s="333">
        <f t="shared" si="0"/>
        <v>41680</v>
      </c>
    </row>
    <row r="21" spans="1:5" x14ac:dyDescent="0.25">
      <c r="A21" s="345">
        <v>15</v>
      </c>
      <c r="B21" s="333">
        <f>'[1]15'!$J$37</f>
        <v>3560760</v>
      </c>
      <c r="C21" s="333">
        <f t="shared" si="0"/>
        <v>40970</v>
      </c>
    </row>
    <row r="22" spans="1:5" x14ac:dyDescent="0.25">
      <c r="A22" s="345">
        <v>16</v>
      </c>
      <c r="B22" s="333">
        <f>'[1]16'!$J$37</f>
        <v>3601610</v>
      </c>
      <c r="C22" s="333">
        <f t="shared" si="0"/>
        <v>40850</v>
      </c>
    </row>
    <row r="23" spans="1:5" x14ac:dyDescent="0.25">
      <c r="A23" s="345">
        <v>17</v>
      </c>
      <c r="B23" s="333">
        <f>'[1]17'!$J$37</f>
        <v>3643440</v>
      </c>
      <c r="C23" s="333">
        <f t="shared" si="0"/>
        <v>41830</v>
      </c>
    </row>
    <row r="24" spans="1:5" x14ac:dyDescent="0.25">
      <c r="A24" s="345">
        <v>18</v>
      </c>
      <c r="B24" s="333">
        <f>'[1]18'!$J$37</f>
        <v>3683600</v>
      </c>
      <c r="C24" s="333">
        <f t="shared" si="0"/>
        <v>40160</v>
      </c>
    </row>
    <row r="25" spans="1:5" x14ac:dyDescent="0.25">
      <c r="A25" s="345">
        <v>19</v>
      </c>
      <c r="B25" s="333">
        <f>'[1]19'!$J$37</f>
        <v>3724820</v>
      </c>
      <c r="C25" s="333">
        <f t="shared" si="0"/>
        <v>41220</v>
      </c>
    </row>
    <row r="26" spans="1:5" x14ac:dyDescent="0.25">
      <c r="A26" s="345">
        <v>20</v>
      </c>
      <c r="B26" s="333">
        <f>'[1]20'!$J$37</f>
        <v>3765780</v>
      </c>
      <c r="C26" s="333">
        <f t="shared" si="0"/>
        <v>40960</v>
      </c>
    </row>
    <row r="27" spans="1:5" x14ac:dyDescent="0.25">
      <c r="A27" s="345">
        <v>21</v>
      </c>
      <c r="B27" s="333">
        <f>'[1]21'!$J$37</f>
        <v>3806920</v>
      </c>
      <c r="C27" s="333">
        <f t="shared" si="0"/>
        <v>41140</v>
      </c>
    </row>
    <row r="28" spans="1:5" x14ac:dyDescent="0.25">
      <c r="A28" s="345">
        <v>22</v>
      </c>
      <c r="B28" s="333">
        <f>'[1]22'!$J$37</f>
        <v>3847890</v>
      </c>
      <c r="C28" s="333">
        <f t="shared" si="0"/>
        <v>40970</v>
      </c>
    </row>
    <row r="29" spans="1:5" x14ac:dyDescent="0.25">
      <c r="A29" s="345">
        <v>23</v>
      </c>
      <c r="B29" s="333">
        <f>'[1]23'!$J$37</f>
        <v>3889170</v>
      </c>
      <c r="C29" s="333">
        <f t="shared" si="0"/>
        <v>41280</v>
      </c>
    </row>
    <row r="30" spans="1:5" x14ac:dyDescent="0.25">
      <c r="A30" s="345">
        <v>24</v>
      </c>
      <c r="B30" s="333">
        <f>'[1]24'!$J$37</f>
        <v>3930790</v>
      </c>
      <c r="C30" s="333">
        <f t="shared" si="0"/>
        <v>41620</v>
      </c>
      <c r="E30" s="346"/>
    </row>
    <row r="31" spans="1:5" x14ac:dyDescent="0.25">
      <c r="A31" s="345">
        <v>25</v>
      </c>
      <c r="B31" s="333">
        <f>'[1]25'!$J$37</f>
        <v>3972200</v>
      </c>
      <c r="C31" s="333">
        <f t="shared" si="0"/>
        <v>41410</v>
      </c>
    </row>
    <row r="32" spans="1:5" x14ac:dyDescent="0.25">
      <c r="A32" s="345">
        <v>26</v>
      </c>
      <c r="B32" s="333">
        <f>'[1]26'!$J$37</f>
        <v>4012940</v>
      </c>
      <c r="C32" s="333">
        <f t="shared" si="0"/>
        <v>40740</v>
      </c>
    </row>
    <row r="33" spans="1:3" x14ac:dyDescent="0.25">
      <c r="A33" s="345">
        <v>27</v>
      </c>
      <c r="B33" s="333">
        <f>'[1]27'!$J$37</f>
        <v>4055230</v>
      </c>
      <c r="C33" s="333">
        <f t="shared" si="0"/>
        <v>42290</v>
      </c>
    </row>
    <row r="34" spans="1:3" x14ac:dyDescent="0.25">
      <c r="A34" s="345">
        <v>28</v>
      </c>
      <c r="B34" s="333">
        <f>'[1]28'!$J$37</f>
        <v>4096690</v>
      </c>
      <c r="C34" s="333">
        <f t="shared" si="0"/>
        <v>41460</v>
      </c>
    </row>
    <row r="35" spans="1:3" x14ac:dyDescent="0.25">
      <c r="A35" s="345">
        <v>29</v>
      </c>
      <c r="B35" s="333">
        <f>'[1]29'!$J$37</f>
        <v>4137850</v>
      </c>
      <c r="C35" s="333">
        <f t="shared" si="0"/>
        <v>41160</v>
      </c>
    </row>
    <row r="36" spans="1:3" x14ac:dyDescent="0.25">
      <c r="A36" s="345">
        <v>30</v>
      </c>
      <c r="B36" s="333">
        <f>'[1]30'!$J$37</f>
        <v>4178120</v>
      </c>
      <c r="C36" s="333">
        <f t="shared" si="0"/>
        <v>40270</v>
      </c>
    </row>
    <row r="37" spans="1:3" x14ac:dyDescent="0.25">
      <c r="A37" s="345">
        <v>31</v>
      </c>
      <c r="B37" s="333">
        <f>'[1]31'!$J$37</f>
        <v>4219440</v>
      </c>
      <c r="C37" s="333">
        <f t="shared" ref="C37" si="1">B37-B36</f>
        <v>41320</v>
      </c>
    </row>
    <row r="38" spans="1:3" x14ac:dyDescent="0.25">
      <c r="A38" s="333" t="s">
        <v>48</v>
      </c>
      <c r="B38" s="333"/>
      <c r="C38" s="333">
        <f>SUM(C7:C37)</f>
        <v>1273400</v>
      </c>
    </row>
  </sheetData>
  <mergeCells count="2">
    <mergeCell ref="A5:C5"/>
    <mergeCell ref="A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73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111</v>
      </c>
      <c r="C106" s="334" t="s">
        <v>112</v>
      </c>
    </row>
    <row r="107" spans="2:3" x14ac:dyDescent="0.25">
      <c r="B107" s="335" t="s">
        <v>94</v>
      </c>
      <c r="C107" s="336" t="e">
        <f>'[3]Monthly Chemical Report'!$E$37</f>
        <v>#REF!</v>
      </c>
    </row>
    <row r="108" spans="2:3" x14ac:dyDescent="0.25">
      <c r="B108" s="335" t="s">
        <v>113</v>
      </c>
      <c r="C108" s="336">
        <f>'Monthly Chemical Report'!$H$37</f>
        <v>15652.450799999997</v>
      </c>
    </row>
    <row r="109" spans="2:3" x14ac:dyDescent="0.25">
      <c r="B109" s="335" t="s">
        <v>95</v>
      </c>
      <c r="C109" s="336">
        <f>'Monthly Chemical Report'!$K$37</f>
        <v>5557.8700000000008</v>
      </c>
    </row>
    <row r="110" spans="2:3" x14ac:dyDescent="0.25">
      <c r="B110" s="335" t="s">
        <v>114</v>
      </c>
      <c r="C110" s="336">
        <f>'Monthly Chemical Report'!$N$37</f>
        <v>13980.960000000001</v>
      </c>
    </row>
    <row r="111" spans="2:3" x14ac:dyDescent="0.25">
      <c r="B111" s="335" t="s">
        <v>115</v>
      </c>
      <c r="C111" s="336">
        <f>'Monthly Chemical Report'!Z37</f>
        <v>6419.642499999999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116</v>
      </c>
      <c r="C113" s="336">
        <f>'Monthly Chemical Report'!AC37</f>
        <v>51356.647970000049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Megan Etchegaray</cp:lastModifiedBy>
  <cp:lastPrinted>2018-07-16T10:01:03Z</cp:lastPrinted>
  <dcterms:created xsi:type="dcterms:W3CDTF">2013-07-05T18:30:31Z</dcterms:created>
  <dcterms:modified xsi:type="dcterms:W3CDTF">2020-08-01T11:36:07Z</dcterms:modified>
</cp:coreProperties>
</file>