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2020 WTP Data\"/>
    </mc:Choice>
  </mc:AlternateContent>
  <bookViews>
    <workbookView xWindow="1650" yWindow="795" windowWidth="16665" windowHeight="8280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'Water Quality'!$A$1:$O$42</definedName>
  </definedNames>
  <calcPr calcId="162913"/>
</workbook>
</file>

<file path=xl/calcChain.xml><?xml version="1.0" encoding="utf-8"?>
<calcChain xmlns="http://schemas.openxmlformats.org/spreadsheetml/2006/main">
  <c r="D12" i="4" l="1"/>
  <c r="C27" i="8" l="1"/>
  <c r="C26" i="8"/>
  <c r="L35" i="6" l="1"/>
  <c r="J35" i="6"/>
  <c r="I35" i="6"/>
  <c r="H35" i="6"/>
  <c r="L34" i="6"/>
  <c r="K34" i="6"/>
  <c r="J34" i="6"/>
  <c r="I34" i="6"/>
  <c r="H34" i="6"/>
  <c r="L33" i="6"/>
  <c r="J33" i="6"/>
  <c r="I33" i="6"/>
  <c r="H33" i="6"/>
  <c r="L32" i="6"/>
  <c r="J32" i="6"/>
  <c r="I32" i="6"/>
  <c r="H32" i="6"/>
  <c r="L31" i="6"/>
  <c r="J31" i="6"/>
  <c r="I31" i="6"/>
  <c r="H31" i="6"/>
  <c r="L30" i="6"/>
  <c r="K30" i="6"/>
  <c r="J30" i="6"/>
  <c r="I30" i="6"/>
  <c r="H30" i="6"/>
  <c r="L29" i="6"/>
  <c r="J29" i="6"/>
  <c r="I29" i="6"/>
  <c r="H29" i="6"/>
  <c r="L28" i="6"/>
  <c r="J28" i="6"/>
  <c r="I28" i="6"/>
  <c r="H28" i="6"/>
  <c r="L27" i="6"/>
  <c r="K27" i="6"/>
  <c r="J27" i="6"/>
  <c r="I27" i="6"/>
  <c r="H27" i="6"/>
  <c r="L26" i="6"/>
  <c r="J26" i="6"/>
  <c r="I26" i="6"/>
  <c r="H26" i="6"/>
  <c r="L25" i="6"/>
  <c r="K25" i="6"/>
  <c r="J25" i="6"/>
  <c r="I25" i="6"/>
  <c r="H25" i="6"/>
  <c r="L24" i="6"/>
  <c r="J24" i="6"/>
  <c r="I24" i="6"/>
  <c r="H24" i="6"/>
  <c r="L23" i="6"/>
  <c r="K23" i="6"/>
  <c r="J23" i="6"/>
  <c r="I23" i="6"/>
  <c r="H23" i="6"/>
  <c r="L22" i="6"/>
  <c r="K22" i="6"/>
  <c r="J22" i="6"/>
  <c r="I22" i="6"/>
  <c r="H22" i="6"/>
  <c r="L21" i="6"/>
  <c r="J21" i="6"/>
  <c r="I21" i="6"/>
  <c r="H21" i="6"/>
  <c r="L20" i="6"/>
  <c r="K20" i="6"/>
  <c r="J20" i="6"/>
  <c r="I20" i="6"/>
  <c r="H20" i="6"/>
  <c r="L19" i="6"/>
  <c r="J19" i="6"/>
  <c r="I19" i="6"/>
  <c r="H19" i="6"/>
  <c r="L18" i="6"/>
  <c r="J18" i="6"/>
  <c r="I18" i="6"/>
  <c r="H18" i="6"/>
  <c r="L17" i="6"/>
  <c r="K17" i="6"/>
  <c r="J17" i="6"/>
  <c r="I17" i="6"/>
  <c r="H17" i="6"/>
  <c r="L16" i="6"/>
  <c r="K16" i="6"/>
  <c r="J16" i="6"/>
  <c r="I16" i="6"/>
  <c r="H16" i="6"/>
  <c r="L15" i="6"/>
  <c r="J15" i="6"/>
  <c r="I15" i="6"/>
  <c r="H15" i="6"/>
  <c r="L14" i="6"/>
  <c r="J14" i="6"/>
  <c r="I14" i="6"/>
  <c r="H14" i="6"/>
  <c r="L13" i="6"/>
  <c r="K13" i="6"/>
  <c r="J13" i="6"/>
  <c r="I13" i="6"/>
  <c r="H13" i="6"/>
  <c r="L12" i="6"/>
  <c r="J12" i="6"/>
  <c r="I12" i="6"/>
  <c r="H12" i="6"/>
  <c r="L11" i="6"/>
  <c r="J11" i="6"/>
  <c r="I11" i="6"/>
  <c r="H11" i="6"/>
  <c r="L10" i="6"/>
  <c r="K10" i="6"/>
  <c r="J10" i="6"/>
  <c r="I10" i="6"/>
  <c r="H10" i="6"/>
  <c r="L9" i="6"/>
  <c r="K9" i="6"/>
  <c r="J9" i="6"/>
  <c r="I9" i="6"/>
  <c r="H9" i="6"/>
  <c r="L8" i="6"/>
  <c r="K8" i="6"/>
  <c r="J8" i="6"/>
  <c r="I8" i="6"/>
  <c r="H8" i="6"/>
  <c r="L7" i="6"/>
  <c r="K7" i="6"/>
  <c r="J7" i="6"/>
  <c r="I7" i="6"/>
  <c r="H7" i="6"/>
  <c r="L6" i="6"/>
  <c r="J6" i="6"/>
  <c r="I6" i="6"/>
  <c r="H6" i="6"/>
  <c r="L5" i="6"/>
  <c r="J5" i="6"/>
  <c r="I5" i="6"/>
  <c r="H5" i="6"/>
  <c r="O36" i="5"/>
  <c r="N36" i="5"/>
  <c r="M36" i="5"/>
  <c r="L36" i="5"/>
  <c r="K36" i="5"/>
  <c r="J36" i="5"/>
  <c r="I36" i="5"/>
  <c r="G36" i="5"/>
  <c r="F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F6" i="5"/>
  <c r="E6" i="5"/>
  <c r="D6" i="5"/>
  <c r="C6" i="5"/>
  <c r="B6" i="5"/>
  <c r="Q36" i="4"/>
  <c r="L36" i="4"/>
  <c r="J36" i="4"/>
  <c r="H36" i="4"/>
  <c r="F36" i="4"/>
  <c r="D36" i="4"/>
  <c r="B36" i="4"/>
  <c r="Q35" i="4"/>
  <c r="L35" i="4"/>
  <c r="J35" i="4"/>
  <c r="H35" i="4"/>
  <c r="F35" i="4"/>
  <c r="D35" i="4"/>
  <c r="B35" i="4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5" i="4"/>
  <c r="L25" i="4"/>
  <c r="J25" i="4"/>
  <c r="H25" i="4"/>
  <c r="F25" i="4"/>
  <c r="D25" i="4"/>
  <c r="B25" i="4"/>
  <c r="Q24" i="4"/>
  <c r="L24" i="4"/>
  <c r="J24" i="4"/>
  <c r="H24" i="4"/>
  <c r="F24" i="4"/>
  <c r="D24" i="4"/>
  <c r="B24" i="4"/>
  <c r="Q23" i="4"/>
  <c r="L23" i="4"/>
  <c r="J23" i="4"/>
  <c r="H23" i="4"/>
  <c r="F23" i="4"/>
  <c r="D23" i="4"/>
  <c r="B23" i="4"/>
  <c r="Q22" i="4"/>
  <c r="L22" i="4"/>
  <c r="J22" i="4"/>
  <c r="H22" i="4"/>
  <c r="F22" i="4"/>
  <c r="D22" i="4"/>
  <c r="B22" i="4"/>
  <c r="Q21" i="4"/>
  <c r="L21" i="4"/>
  <c r="J21" i="4"/>
  <c r="H21" i="4"/>
  <c r="F21" i="4"/>
  <c r="D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D17" i="4"/>
  <c r="B17" i="4"/>
  <c r="Q16" i="4"/>
  <c r="L16" i="4"/>
  <c r="J16" i="4"/>
  <c r="H16" i="4"/>
  <c r="F16" i="4"/>
  <c r="D16" i="4"/>
  <c r="B16" i="4"/>
  <c r="Q15" i="4"/>
  <c r="L15" i="4"/>
  <c r="J15" i="4"/>
  <c r="H15" i="4"/>
  <c r="F15" i="4"/>
  <c r="D15" i="4"/>
  <c r="B15" i="4"/>
  <c r="Q14" i="4"/>
  <c r="L14" i="4"/>
  <c r="J14" i="4"/>
  <c r="H14" i="4"/>
  <c r="F14" i="4"/>
  <c r="D14" i="4"/>
  <c r="B14" i="4"/>
  <c r="Q13" i="4"/>
  <c r="L13" i="4"/>
  <c r="J13" i="4"/>
  <c r="H13" i="4"/>
  <c r="F13" i="4"/>
  <c r="D13" i="4"/>
  <c r="B13" i="4"/>
  <c r="Q12" i="4"/>
  <c r="L12" i="4"/>
  <c r="J12" i="4"/>
  <c r="H12" i="4"/>
  <c r="F12" i="4"/>
  <c r="B12" i="4"/>
  <c r="Q11" i="4"/>
  <c r="L11" i="4"/>
  <c r="J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36" i="8" l="1"/>
  <c r="C35" i="8"/>
  <c r="C34" i="8"/>
  <c r="C33" i="8"/>
  <c r="C32" i="8"/>
  <c r="C31" i="8"/>
  <c r="C30" i="8"/>
  <c r="C29" i="8"/>
  <c r="C28" i="8"/>
  <c r="C25" i="8"/>
  <c r="C24" i="8"/>
  <c r="C23" i="8"/>
  <c r="C22" i="8"/>
  <c r="C21" i="8"/>
  <c r="C20" i="8"/>
  <c r="C19" i="8"/>
  <c r="C17" i="8"/>
  <c r="C18" i="8"/>
  <c r="C16" i="8"/>
  <c r="C15" i="8"/>
  <c r="C14" i="8"/>
  <c r="C13" i="8"/>
  <c r="C12" i="8"/>
  <c r="C11" i="8"/>
  <c r="C10" i="8"/>
  <c r="C9" i="8"/>
  <c r="C8" i="8"/>
  <c r="C7" i="8" l="1"/>
  <c r="C7" i="4" l="1"/>
  <c r="C107" i="11" l="1"/>
  <c r="I21" i="4" l="1"/>
  <c r="C6" i="4" l="1"/>
  <c r="R32" i="4" l="1"/>
  <c r="C112" i="11"/>
  <c r="C37" i="8" l="1"/>
  <c r="C38" i="8" l="1"/>
  <c r="I20" i="4" l="1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C36" i="4" l="1"/>
  <c r="E36" i="4"/>
  <c r="G36" i="4"/>
  <c r="I36" i="4"/>
  <c r="K36" i="4"/>
  <c r="M36" i="4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D36" i="7"/>
  <c r="Y36" i="7"/>
  <c r="G36" i="7"/>
  <c r="H36" i="6"/>
  <c r="H37" i="6"/>
  <c r="I36" i="6"/>
  <c r="C40" i="5" l="1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7" i="7" l="1"/>
  <c r="L14" i="7"/>
  <c r="N17" i="7" l="1"/>
  <c r="AC17" i="7" s="1"/>
  <c r="M17" i="7"/>
  <c r="AB17" i="7" s="1"/>
  <c r="N14" i="7"/>
  <c r="AC14" i="7" s="1"/>
  <c r="M14" i="7"/>
  <c r="AB14" i="7" s="1"/>
  <c r="L18" i="7" l="1"/>
  <c r="N18" i="7" l="1"/>
  <c r="M18" i="7"/>
  <c r="AB18" i="7" l="1"/>
  <c r="AC18" i="7"/>
  <c r="L21" i="7" l="1"/>
  <c r="N21" i="7" l="1"/>
  <c r="M21" i="7"/>
  <c r="AC21" i="7" l="1"/>
  <c r="AB21" i="7"/>
  <c r="L23" i="7" l="1"/>
  <c r="N23" i="7" l="1"/>
  <c r="M23" i="7"/>
  <c r="AB23" i="7" l="1"/>
  <c r="AC23" i="7"/>
  <c r="M39" i="5" l="1"/>
  <c r="M40" i="5"/>
  <c r="K39" i="5"/>
  <c r="K40" i="5"/>
  <c r="N39" i="5"/>
  <c r="N40" i="5"/>
  <c r="O40" i="5"/>
  <c r="O39" i="5"/>
  <c r="L40" i="5"/>
  <c r="L39" i="5"/>
  <c r="J39" i="5"/>
  <c r="J40" i="5"/>
  <c r="D40" i="5"/>
  <c r="D39" i="5"/>
  <c r="I40" i="5"/>
  <c r="I39" i="5"/>
  <c r="L26" i="7"/>
  <c r="N26" i="7" l="1"/>
  <c r="M26" i="7"/>
  <c r="AB26" i="7" l="1"/>
  <c r="AC26" i="7"/>
  <c r="L28" i="7" l="1"/>
  <c r="M28" i="7" l="1"/>
  <c r="N28" i="7"/>
  <c r="AC28" i="7" l="1"/>
  <c r="AB28" i="7"/>
  <c r="L31" i="7" l="1"/>
  <c r="N31" i="7" l="1"/>
  <c r="M31" i="7"/>
  <c r="AB31" i="7" l="1"/>
  <c r="AC31" i="7"/>
  <c r="L35" i="7" l="1"/>
  <c r="N35" i="7" l="1"/>
  <c r="M35" i="7"/>
  <c r="AB35" i="7" l="1"/>
  <c r="AC35" i="7"/>
  <c r="L11" i="7" l="1"/>
  <c r="L10" i="7"/>
  <c r="L9" i="7"/>
  <c r="L8" i="7"/>
  <c r="K38" i="5"/>
  <c r="N38" i="5" l="1"/>
  <c r="N11" i="7"/>
  <c r="AC11" i="7" s="1"/>
  <c r="M11" i="7"/>
  <c r="AB11" i="7" s="1"/>
  <c r="N10" i="7"/>
  <c r="AC10" i="7" s="1"/>
  <c r="M10" i="7"/>
  <c r="AB10" i="7" s="1"/>
  <c r="N9" i="7"/>
  <c r="AC9" i="7" s="1"/>
  <c r="M9" i="7"/>
  <c r="AB9" i="7" s="1"/>
  <c r="N8" i="7"/>
  <c r="AC8" i="7" s="1"/>
  <c r="M8" i="7"/>
  <c r="AB8" i="7" s="1"/>
  <c r="L24" i="7"/>
  <c r="J38" i="5"/>
  <c r="O38" i="5"/>
  <c r="I38" i="5"/>
  <c r="L38" i="5"/>
  <c r="D38" i="5"/>
  <c r="M38" i="5"/>
  <c r="F40" i="5"/>
  <c r="F38" i="5"/>
  <c r="F39" i="5"/>
  <c r="N24" i="7" l="1"/>
  <c r="M24" i="7"/>
  <c r="AB24" i="7" s="1"/>
  <c r="AC24" i="7" l="1"/>
  <c r="K5" i="6" l="1"/>
  <c r="G6" i="5"/>
  <c r="L6" i="7" l="1"/>
  <c r="G39" i="5"/>
  <c r="G38" i="5"/>
  <c r="G40" i="5"/>
  <c r="M6" i="7" l="1"/>
  <c r="N6" i="7"/>
  <c r="AC6" i="7" l="1"/>
  <c r="AB6" i="7"/>
  <c r="K6" i="6" l="1"/>
  <c r="L7" i="7" l="1"/>
  <c r="M7" i="7" l="1"/>
  <c r="N7" i="7"/>
  <c r="AB7" i="7" l="1"/>
  <c r="AC7" i="7"/>
  <c r="K11" i="6" l="1"/>
  <c r="L12" i="7" l="1"/>
  <c r="M12" i="7" l="1"/>
  <c r="N12" i="7"/>
  <c r="AB12" i="7" l="1"/>
  <c r="AC12" i="7"/>
  <c r="K12" i="6" l="1"/>
  <c r="L13" i="7" l="1"/>
  <c r="N13" i="7" l="1"/>
  <c r="M13" i="7"/>
  <c r="AB13" i="7" l="1"/>
  <c r="AC13" i="7"/>
  <c r="K14" i="6" l="1"/>
  <c r="L15" i="7" l="1"/>
  <c r="N15" i="7" l="1"/>
  <c r="M15" i="7"/>
  <c r="AC15" i="7" l="1"/>
  <c r="AB15" i="7"/>
  <c r="K15" i="6" l="1"/>
  <c r="L16" i="7" l="1"/>
  <c r="K38" i="6"/>
  <c r="K39" i="6"/>
  <c r="K37" i="6"/>
  <c r="N16" i="7" l="1"/>
  <c r="M16" i="7"/>
  <c r="AC16" i="7" l="1"/>
  <c r="AB16" i="7"/>
  <c r="K18" i="6" l="1"/>
  <c r="L19" i="7" l="1"/>
  <c r="N19" i="7" l="1"/>
  <c r="M19" i="7"/>
  <c r="AC19" i="7" l="1"/>
  <c r="AB19" i="7"/>
  <c r="K19" i="6" l="1"/>
  <c r="L20" i="7" l="1"/>
  <c r="N20" i="7" l="1"/>
  <c r="M20" i="7"/>
  <c r="AB20" i="7" l="1"/>
  <c r="AC20" i="7"/>
  <c r="K21" i="6" l="1"/>
  <c r="L22" i="7" l="1"/>
  <c r="N22" i="7" l="1"/>
  <c r="M22" i="7"/>
  <c r="AB22" i="7" l="1"/>
  <c r="AC22" i="7"/>
  <c r="K24" i="6" l="1"/>
  <c r="L25" i="7" l="1"/>
  <c r="N25" i="7" l="1"/>
  <c r="M25" i="7"/>
  <c r="AB25" i="7" l="1"/>
  <c r="AC25" i="7"/>
  <c r="K26" i="6" l="1"/>
  <c r="L27" i="7" l="1"/>
  <c r="N27" i="7" l="1"/>
  <c r="M27" i="7"/>
  <c r="AB27" i="7" l="1"/>
  <c r="AC27" i="7"/>
  <c r="K28" i="6" l="1"/>
  <c r="L29" i="7" l="1"/>
  <c r="M29" i="7" l="1"/>
  <c r="N29" i="7"/>
  <c r="AC29" i="7" l="1"/>
  <c r="AB29" i="7"/>
  <c r="K29" i="6" l="1"/>
  <c r="L30" i="7" l="1"/>
  <c r="N30" i="7" l="1"/>
  <c r="M30" i="7"/>
  <c r="AB30" i="7" l="1"/>
  <c r="AC30" i="7"/>
  <c r="K31" i="6" l="1"/>
  <c r="L32" i="7" l="1"/>
  <c r="N32" i="7" l="1"/>
  <c r="M32" i="7"/>
  <c r="AB32" i="7" l="1"/>
  <c r="AC32" i="7"/>
  <c r="K32" i="6" l="1"/>
  <c r="L33" i="7" l="1"/>
  <c r="N33" i="7" l="1"/>
  <c r="M33" i="7"/>
  <c r="AB33" i="7" l="1"/>
  <c r="AC33" i="7"/>
  <c r="K33" i="6" l="1"/>
  <c r="L34" i="7" l="1"/>
  <c r="N34" i="7" l="1"/>
  <c r="M34" i="7"/>
  <c r="AB34" i="7" l="1"/>
  <c r="AC34" i="7"/>
  <c r="E36" i="5" l="1"/>
  <c r="H36" i="5"/>
  <c r="K35" i="6"/>
  <c r="M6" i="6"/>
  <c r="Q6" i="6"/>
  <c r="O6" i="6"/>
  <c r="P6" i="6"/>
  <c r="N6" i="6"/>
  <c r="O5" i="6"/>
  <c r="Q5" i="6"/>
  <c r="N5" i="6"/>
  <c r="P5" i="6"/>
  <c r="M5" i="6"/>
  <c r="Q35" i="6"/>
  <c r="M35" i="6"/>
  <c r="P35" i="6"/>
  <c r="O35" i="6"/>
  <c r="Q34" i="6"/>
  <c r="N34" i="6"/>
  <c r="M34" i="6"/>
  <c r="P34" i="6"/>
  <c r="O34" i="6"/>
  <c r="Q19" i="6"/>
  <c r="O19" i="6"/>
  <c r="P19" i="6"/>
  <c r="N19" i="6"/>
  <c r="M19" i="6"/>
  <c r="P11" i="6"/>
  <c r="O11" i="6"/>
  <c r="M11" i="6"/>
  <c r="N11" i="6"/>
  <c r="Q11" i="6"/>
  <c r="Q30" i="6"/>
  <c r="O30" i="6"/>
  <c r="N30" i="6"/>
  <c r="P30" i="6"/>
  <c r="M30" i="6"/>
  <c r="P15" i="6"/>
  <c r="M15" i="6"/>
  <c r="N15" i="6"/>
  <c r="O15" i="6"/>
  <c r="Q15" i="6"/>
  <c r="Q20" i="6"/>
  <c r="O20" i="6"/>
  <c r="P20" i="6"/>
  <c r="M20" i="6"/>
  <c r="N20" i="6"/>
  <c r="O24" i="6"/>
  <c r="P24" i="6"/>
  <c r="N24" i="6"/>
  <c r="M24" i="6"/>
  <c r="Q24" i="6"/>
  <c r="O25" i="6"/>
  <c r="Q25" i="6"/>
  <c r="N25" i="6"/>
  <c r="M25" i="6"/>
  <c r="P25" i="6"/>
  <c r="M16" i="6"/>
  <c r="P16" i="6"/>
  <c r="O16" i="6"/>
  <c r="N16" i="6"/>
  <c r="Q16" i="6"/>
  <c r="P26" i="6"/>
  <c r="Q26" i="6"/>
  <c r="M26" i="6"/>
  <c r="O26" i="6"/>
  <c r="N26" i="6"/>
  <c r="P17" i="6"/>
  <c r="O17" i="6"/>
  <c r="N17" i="6"/>
  <c r="M17" i="6"/>
  <c r="Q17" i="6"/>
  <c r="M7" i="6"/>
  <c r="P7" i="6"/>
  <c r="N7" i="6"/>
  <c r="O7" i="6"/>
  <c r="Q7" i="6"/>
  <c r="Q32" i="6"/>
  <c r="N32" i="6"/>
  <c r="P32" i="6"/>
  <c r="O32" i="6"/>
  <c r="M32" i="6"/>
  <c r="Q33" i="6"/>
  <c r="P33" i="6"/>
  <c r="N33" i="6"/>
  <c r="M33" i="6"/>
  <c r="O33" i="6"/>
  <c r="P27" i="6"/>
  <c r="Q27" i="6"/>
  <c r="M27" i="6"/>
  <c r="O27" i="6"/>
  <c r="N27" i="6"/>
  <c r="N21" i="6"/>
  <c r="O21" i="6"/>
  <c r="Q21" i="6"/>
  <c r="P21" i="6"/>
  <c r="M21" i="6"/>
  <c r="Q12" i="6"/>
  <c r="N12" i="6"/>
  <c r="M12" i="6"/>
  <c r="O12" i="6"/>
  <c r="P12" i="6"/>
  <c r="P8" i="6"/>
  <c r="Q8" i="6"/>
  <c r="O8" i="6"/>
  <c r="M8" i="6"/>
  <c r="N8" i="6"/>
  <c r="N31" i="6"/>
  <c r="P31" i="6"/>
  <c r="Q31" i="6"/>
  <c r="M31" i="6"/>
  <c r="O31" i="6"/>
  <c r="P28" i="6"/>
  <c r="O28" i="6"/>
  <c r="Q28" i="6"/>
  <c r="N28" i="6"/>
  <c r="M28" i="6"/>
  <c r="M18" i="6"/>
  <c r="O18" i="6"/>
  <c r="N18" i="6"/>
  <c r="Q18" i="6"/>
  <c r="P18" i="6"/>
  <c r="P13" i="6"/>
  <c r="M13" i="6"/>
  <c r="Q13" i="6"/>
  <c r="N13" i="6"/>
  <c r="O13" i="6"/>
  <c r="O9" i="6"/>
  <c r="Q9" i="6"/>
  <c r="P9" i="6"/>
  <c r="N9" i="6"/>
  <c r="M9" i="6"/>
  <c r="N22" i="6"/>
  <c r="P22" i="6"/>
  <c r="O22" i="6"/>
  <c r="Q22" i="6"/>
  <c r="M22" i="6"/>
  <c r="O29" i="6"/>
  <c r="Q29" i="6"/>
  <c r="P29" i="6"/>
  <c r="N29" i="6"/>
  <c r="M29" i="6"/>
  <c r="M23" i="6"/>
  <c r="N23" i="6"/>
  <c r="Q23" i="6"/>
  <c r="P23" i="6"/>
  <c r="O23" i="6"/>
  <c r="Q14" i="6"/>
  <c r="N14" i="6"/>
  <c r="M14" i="6"/>
  <c r="P14" i="6"/>
  <c r="O14" i="6"/>
  <c r="M10" i="6"/>
  <c r="Q10" i="6"/>
  <c r="O10" i="6"/>
  <c r="P10" i="6"/>
  <c r="N10" i="6"/>
  <c r="E38" i="5" l="1"/>
  <c r="E39" i="5"/>
  <c r="E40" i="5"/>
  <c r="H40" i="5"/>
  <c r="H39" i="5"/>
  <c r="H38" i="5"/>
  <c r="N35" i="6"/>
  <c r="L36" i="7"/>
  <c r="K36" i="6"/>
  <c r="N39" i="6"/>
  <c r="N38" i="6"/>
  <c r="N37" i="6"/>
  <c r="Q39" i="6"/>
  <c r="Q37" i="6"/>
  <c r="Q38" i="6"/>
  <c r="O38" i="6"/>
  <c r="O39" i="6"/>
  <c r="O37" i="6"/>
  <c r="M39" i="6"/>
  <c r="M37" i="6"/>
  <c r="M38" i="6"/>
  <c r="P39" i="6"/>
  <c r="P37" i="6"/>
  <c r="P38" i="6"/>
  <c r="N36" i="7" l="1"/>
  <c r="M36" i="7"/>
  <c r="L39" i="7"/>
  <c r="L38" i="7"/>
  <c r="L40" i="7"/>
  <c r="AB36" i="7" l="1"/>
  <c r="M40" i="7"/>
  <c r="M38" i="7"/>
  <c r="M39" i="7"/>
  <c r="AC36" i="7"/>
  <c r="N38" i="7"/>
  <c r="N40" i="7"/>
  <c r="N39" i="7"/>
  <c r="N37" i="7"/>
  <c r="C110" i="11" s="1"/>
  <c r="AC37" i="7" l="1"/>
  <c r="AC39" i="7"/>
  <c r="AC40" i="7"/>
  <c r="AC38" i="7"/>
  <c r="AB40" i="7"/>
  <c r="AB39" i="7"/>
  <c r="AB37" i="7"/>
  <c r="C113" i="11" l="1"/>
  <c r="AB38" i="7"/>
  <c r="AC45" i="7" s="1"/>
</calcChain>
</file>

<file path=xl/sharedStrings.xml><?xml version="1.0" encoding="utf-8"?>
<sst xmlns="http://schemas.openxmlformats.org/spreadsheetml/2006/main" count="181" uniqueCount="126">
  <si>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</si>
  <si>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</si>
  <si>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</si>
  <si>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</si>
  <si>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</si>
  <si>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</si>
  <si>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</si>
  <si>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</si>
  <si>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</si>
  <si>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</si>
  <si>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</si>
  <si>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</si>
  <si>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</si>
  <si>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</si>
  <si>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</si>
  <si>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</si>
  <si>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</si>
  <si>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</si>
  <si>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</si>
  <si>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</si>
  <si>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</si>
  <si>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</si>
  <si>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</si>
  <si>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</si>
  <si>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</si>
  <si>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</si>
  <si>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</si>
  <si>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</si>
  <si>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</si>
  <si>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</si>
  <si>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</si>
  <si>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</si>
  <si>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</si>
  <si>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</si>
  <si>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</si>
  <si>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</si>
  <si>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</si>
  <si>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</si>
  <si>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</si>
  <si>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</si>
  <si>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</si>
  <si>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</si>
  <si>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</si>
  <si>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</si>
  <si>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</si>
  <si>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</si>
  <si>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</si>
  <si>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</si>
  <si>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</si>
  <si>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</si>
  <si>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</si>
  <si>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</si>
  <si>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</si>
  <si>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</si>
  <si>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</si>
  <si>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</si>
  <si>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</si>
  <si>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</si>
  <si>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</si>
  <si>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</si>
  <si>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</si>
  <si>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</si>
  <si>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</si>
  <si>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</si>
  <si>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</si>
  <si>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</si>
  <si>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</si>
  <si>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</si>
  <si>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</si>
  <si>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</si>
  <si>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</si>
  <si>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</si>
  <si>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</si>
  <si>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</si>
  <si>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</si>
  <si>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</si>
  <si>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</si>
  <si>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</si>
  <si>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</si>
  <si>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</si>
  <si>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</si>
  <si>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</si>
  <si>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</si>
  <si>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</si>
  <si>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</si>
  <si>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</si>
  <si>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</si>
  <si>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</si>
  <si>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</si>
  <si>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</si>
  <si>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</si>
  <si>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</si>
  <si>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</si>
  <si>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</si>
  <si>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</si>
  <si>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</si>
  <si>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</si>
  <si>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</si>
  <si>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</si>
  <si>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</si>
  <si>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</si>
  <si>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</si>
  <si>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</si>
  <si>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</si>
  <si>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</si>
  <si>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</si>
  <si>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</si>
  <si>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</si>
  <si>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</si>
  <si>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</si>
  <si>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</si>
  <si>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LAS carrier water 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</si>
  <si>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</si>
  <si>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</si>
  <si>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</si>
  <si>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</si>
  <si>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</si>
  <si>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</si>
  <si>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</si>
  <si>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</si>
  <si>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Month, Year: January 2020</t>
  </si>
  <si>
    <t>January/1/2020</t>
  </si>
  <si>
    <t>Brenntag</t>
  </si>
  <si>
    <t>Pencco</t>
  </si>
  <si>
    <t>DPC</t>
  </si>
  <si>
    <t>Texas Lime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</si>
</sst>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0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72" xfId="0" applyBorder="1" applyAlignment="1"/>
    <xf numFmtId="0" fontId="3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7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28" fillId="0" borderId="0" xfId="0" applyFont="1" applyAlignment="1">
      <alignment horizontal="center" vertical="center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3087.88</c:v>
                </c:pt>
                <c:pt idx="1">
                  <c:v>3152.48</c:v>
                </c:pt>
                <c:pt idx="2">
                  <c:v>1963.84</c:v>
                </c:pt>
                <c:pt idx="3">
                  <c:v>3837.24</c:v>
                </c:pt>
                <c:pt idx="4">
                  <c:v>2764.88</c:v>
                </c:pt>
                <c:pt idx="5">
                  <c:v>2842.4</c:v>
                </c:pt>
                <c:pt idx="6">
                  <c:v>3888.92</c:v>
                </c:pt>
                <c:pt idx="7">
                  <c:v>2493.56</c:v>
                </c:pt>
                <c:pt idx="8">
                  <c:v>3139.56</c:v>
                </c:pt>
                <c:pt idx="9">
                  <c:v>2558.16</c:v>
                </c:pt>
                <c:pt idx="10">
                  <c:v>2868.24</c:v>
                </c:pt>
                <c:pt idx="11">
                  <c:v>3346.28</c:v>
                </c:pt>
                <c:pt idx="12">
                  <c:v>3165.4</c:v>
                </c:pt>
                <c:pt idx="13">
                  <c:v>3126.64</c:v>
                </c:pt>
                <c:pt idx="14">
                  <c:v>3165.4</c:v>
                </c:pt>
                <c:pt idx="15">
                  <c:v>3139.56</c:v>
                </c:pt>
                <c:pt idx="16">
                  <c:v>3165.4</c:v>
                </c:pt>
                <c:pt idx="17">
                  <c:v>3074.96</c:v>
                </c:pt>
                <c:pt idx="18">
                  <c:v>2493.56</c:v>
                </c:pt>
                <c:pt idx="19">
                  <c:v>3152.48</c:v>
                </c:pt>
                <c:pt idx="20">
                  <c:v>3062.04</c:v>
                </c:pt>
                <c:pt idx="21">
                  <c:v>3191.24</c:v>
                </c:pt>
                <c:pt idx="22">
                  <c:v>3165.4</c:v>
                </c:pt>
                <c:pt idx="23">
                  <c:v>3087.88</c:v>
                </c:pt>
                <c:pt idx="24">
                  <c:v>3152.48</c:v>
                </c:pt>
                <c:pt idx="25">
                  <c:v>3178.32</c:v>
                </c:pt>
                <c:pt idx="26">
                  <c:v>3049.12</c:v>
                </c:pt>
                <c:pt idx="27">
                  <c:v>3565.92</c:v>
                </c:pt>
                <c:pt idx="28">
                  <c:v>2493.56</c:v>
                </c:pt>
                <c:pt idx="29">
                  <c:v>3501.32</c:v>
                </c:pt>
                <c:pt idx="30">
                  <c:v>3488.4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January/1/2020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9011.7581399999999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January/1/2020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2645.9199999999996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January/1/2020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7901.7390000000005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January/1/2020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2462.79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January/1/2020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5060.8800000000192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200</c:v>
                </c:pt>
                <c:pt idx="1">
                  <c:v>170</c:v>
                </c:pt>
                <c:pt idx="2">
                  <c:v>150</c:v>
                </c:pt>
                <c:pt idx="3">
                  <c:v>280</c:v>
                </c:pt>
                <c:pt idx="4">
                  <c:v>200</c:v>
                </c:pt>
                <c:pt idx="5">
                  <c:v>240</c:v>
                </c:pt>
                <c:pt idx="6">
                  <c:v>410</c:v>
                </c:pt>
                <c:pt idx="7">
                  <c:v>150</c:v>
                </c:pt>
                <c:pt idx="8">
                  <c:v>220</c:v>
                </c:pt>
                <c:pt idx="9">
                  <c:v>200</c:v>
                </c:pt>
                <c:pt idx="10">
                  <c:v>240</c:v>
                </c:pt>
                <c:pt idx="11">
                  <c:v>200</c:v>
                </c:pt>
                <c:pt idx="12">
                  <c:v>220</c:v>
                </c:pt>
                <c:pt idx="13">
                  <c:v>220</c:v>
                </c:pt>
                <c:pt idx="14">
                  <c:v>230</c:v>
                </c:pt>
                <c:pt idx="15">
                  <c:v>250</c:v>
                </c:pt>
                <c:pt idx="16">
                  <c:v>220</c:v>
                </c:pt>
                <c:pt idx="17">
                  <c:v>110</c:v>
                </c:pt>
                <c:pt idx="18">
                  <c:v>110</c:v>
                </c:pt>
                <c:pt idx="19">
                  <c:v>260</c:v>
                </c:pt>
                <c:pt idx="20">
                  <c:v>240</c:v>
                </c:pt>
                <c:pt idx="21">
                  <c:v>210</c:v>
                </c:pt>
                <c:pt idx="22">
                  <c:v>270</c:v>
                </c:pt>
                <c:pt idx="23">
                  <c:v>240</c:v>
                </c:pt>
                <c:pt idx="24">
                  <c:v>260</c:v>
                </c:pt>
                <c:pt idx="25">
                  <c:v>220</c:v>
                </c:pt>
                <c:pt idx="26">
                  <c:v>440</c:v>
                </c:pt>
                <c:pt idx="27">
                  <c:v>320</c:v>
                </c:pt>
                <c:pt idx="28">
                  <c:v>240</c:v>
                </c:pt>
                <c:pt idx="29">
                  <c:v>340</c:v>
                </c:pt>
                <c:pt idx="30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342</c:v>
                </c:pt>
                <c:pt idx="1">
                  <c:v>342</c:v>
                </c:pt>
                <c:pt idx="2">
                  <c:v>213.75000000000003</c:v>
                </c:pt>
                <c:pt idx="3">
                  <c:v>555.75</c:v>
                </c:pt>
                <c:pt idx="4">
                  <c:v>299.25</c:v>
                </c:pt>
                <c:pt idx="5">
                  <c:v>342</c:v>
                </c:pt>
                <c:pt idx="6">
                  <c:v>427.50000000000006</c:v>
                </c:pt>
                <c:pt idx="7">
                  <c:v>299.25</c:v>
                </c:pt>
                <c:pt idx="8">
                  <c:v>342</c:v>
                </c:pt>
                <c:pt idx="9">
                  <c:v>256.5</c:v>
                </c:pt>
                <c:pt idx="10">
                  <c:v>324.90000000000003</c:v>
                </c:pt>
                <c:pt idx="11">
                  <c:v>367.65000000000003</c:v>
                </c:pt>
                <c:pt idx="12">
                  <c:v>367.65000000000003</c:v>
                </c:pt>
                <c:pt idx="13">
                  <c:v>410.40000000000003</c:v>
                </c:pt>
                <c:pt idx="14">
                  <c:v>342</c:v>
                </c:pt>
                <c:pt idx="15">
                  <c:v>316.35000000000002</c:v>
                </c:pt>
                <c:pt idx="16">
                  <c:v>470.25000000000006</c:v>
                </c:pt>
                <c:pt idx="17">
                  <c:v>367.65000000000003</c:v>
                </c:pt>
                <c:pt idx="18">
                  <c:v>256.5</c:v>
                </c:pt>
                <c:pt idx="19">
                  <c:v>333.45000000000005</c:v>
                </c:pt>
                <c:pt idx="20">
                  <c:v>342</c:v>
                </c:pt>
                <c:pt idx="21">
                  <c:v>342</c:v>
                </c:pt>
                <c:pt idx="22">
                  <c:v>342</c:v>
                </c:pt>
                <c:pt idx="23">
                  <c:v>342</c:v>
                </c:pt>
                <c:pt idx="24">
                  <c:v>367.65000000000003</c:v>
                </c:pt>
                <c:pt idx="25">
                  <c:v>367.65000000000003</c:v>
                </c:pt>
                <c:pt idx="26">
                  <c:v>324.90000000000003</c:v>
                </c:pt>
                <c:pt idx="27">
                  <c:v>367.65000000000003</c:v>
                </c:pt>
                <c:pt idx="28">
                  <c:v>282.15000000000003</c:v>
                </c:pt>
                <c:pt idx="29">
                  <c:v>384.75000000000006</c:v>
                </c:pt>
                <c:pt idx="30">
                  <c:v>384.75000000000006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327.36</c:v>
                </c:pt>
                <c:pt idx="1">
                  <c:v>347.82</c:v>
                </c:pt>
                <c:pt idx="2">
                  <c:v>225.06</c:v>
                </c:pt>
                <c:pt idx="3">
                  <c:v>358.05</c:v>
                </c:pt>
                <c:pt idx="4">
                  <c:v>225.06</c:v>
                </c:pt>
                <c:pt idx="5">
                  <c:v>235.29000000000002</c:v>
                </c:pt>
                <c:pt idx="6">
                  <c:v>306.90000000000003</c:v>
                </c:pt>
                <c:pt idx="7">
                  <c:v>204.60000000000002</c:v>
                </c:pt>
                <c:pt idx="8">
                  <c:v>255.75</c:v>
                </c:pt>
                <c:pt idx="9">
                  <c:v>204.60000000000002</c:v>
                </c:pt>
                <c:pt idx="10">
                  <c:v>225.06</c:v>
                </c:pt>
                <c:pt idx="11">
                  <c:v>276.21000000000004</c:v>
                </c:pt>
                <c:pt idx="12">
                  <c:v>255.75</c:v>
                </c:pt>
                <c:pt idx="13">
                  <c:v>255.75</c:v>
                </c:pt>
                <c:pt idx="14">
                  <c:v>255.75</c:v>
                </c:pt>
                <c:pt idx="15">
                  <c:v>255.75</c:v>
                </c:pt>
                <c:pt idx="16">
                  <c:v>255.75</c:v>
                </c:pt>
                <c:pt idx="17">
                  <c:v>255.75</c:v>
                </c:pt>
                <c:pt idx="18">
                  <c:v>225.06</c:v>
                </c:pt>
                <c:pt idx="19">
                  <c:v>296.67</c:v>
                </c:pt>
                <c:pt idx="20">
                  <c:v>296.67</c:v>
                </c:pt>
                <c:pt idx="21">
                  <c:v>296.67</c:v>
                </c:pt>
                <c:pt idx="22">
                  <c:v>296.67</c:v>
                </c:pt>
                <c:pt idx="23">
                  <c:v>296.67</c:v>
                </c:pt>
                <c:pt idx="24">
                  <c:v>296.67</c:v>
                </c:pt>
                <c:pt idx="25">
                  <c:v>296.67</c:v>
                </c:pt>
                <c:pt idx="26">
                  <c:v>317.13</c:v>
                </c:pt>
                <c:pt idx="27">
                  <c:v>327.36</c:v>
                </c:pt>
                <c:pt idx="28">
                  <c:v>317.13</c:v>
                </c:pt>
                <c:pt idx="29">
                  <c:v>409.20000000000005</c:v>
                </c:pt>
                <c:pt idx="30">
                  <c:v>398.97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147.53080566805531</c:v>
                </c:pt>
                <c:pt idx="1">
                  <c:v>156.83224609378121</c:v>
                </c:pt>
                <c:pt idx="2">
                  <c:v>164.14407407399295</c:v>
                </c:pt>
                <c:pt idx="3">
                  <c:v>158.45197861847035</c:v>
                </c:pt>
                <c:pt idx="4">
                  <c:v>153.17496162527209</c:v>
                </c:pt>
                <c:pt idx="5">
                  <c:v>149.33467903924438</c:v>
                </c:pt>
                <c:pt idx="6">
                  <c:v>165.51247790505786</c:v>
                </c:pt>
                <c:pt idx="7">
                  <c:v>135.56394339629153</c:v>
                </c:pt>
                <c:pt idx="8">
                  <c:v>144.760421588599</c:v>
                </c:pt>
                <c:pt idx="9">
                  <c:v>157.59025692690594</c:v>
                </c:pt>
                <c:pt idx="10">
                  <c:v>145.99717724289769</c:v>
                </c:pt>
                <c:pt idx="11">
                  <c:v>146.88463899613075</c:v>
                </c:pt>
                <c:pt idx="12">
                  <c:v>146.09569418381705</c:v>
                </c:pt>
                <c:pt idx="13">
                  <c:v>152.71967382815538</c:v>
                </c:pt>
                <c:pt idx="14">
                  <c:v>146.41775490200257</c:v>
                </c:pt>
                <c:pt idx="15">
                  <c:v>135.34523874753842</c:v>
                </c:pt>
                <c:pt idx="16">
                  <c:v>158.20282696173359</c:v>
                </c:pt>
                <c:pt idx="17">
                  <c:v>145.20451204820552</c:v>
                </c:pt>
                <c:pt idx="18">
                  <c:v>143.74703414639248</c:v>
                </c:pt>
                <c:pt idx="19">
                  <c:v>138.58428710930411</c:v>
                </c:pt>
                <c:pt idx="20">
                  <c:v>144.53356250002545</c:v>
                </c:pt>
                <c:pt idx="21">
                  <c:v>146.12684644916075</c:v>
                </c:pt>
                <c:pt idx="22">
                  <c:v>151.54349320384068</c:v>
                </c:pt>
                <c:pt idx="23">
                  <c:v>145.94545180724171</c:v>
                </c:pt>
                <c:pt idx="24">
                  <c:v>152.02112966600745</c:v>
                </c:pt>
                <c:pt idx="25">
                  <c:v>146.16231506847649</c:v>
                </c:pt>
                <c:pt idx="26">
                  <c:v>162.78908450712328</c:v>
                </c:pt>
                <c:pt idx="27">
                  <c:v>150.84032688921775</c:v>
                </c:pt>
                <c:pt idx="28">
                  <c:v>141.16176633167379</c:v>
                </c:pt>
                <c:pt idx="29">
                  <c:v>158.66786306308387</c:v>
                </c:pt>
                <c:pt idx="30">
                  <c:v>146.31281352830524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43</c:v>
                </c:pt>
                <c:pt idx="1">
                  <c:v>84</c:v>
                </c:pt>
                <c:pt idx="2">
                  <c:v>60</c:v>
                </c:pt>
                <c:pt idx="3">
                  <c:v>30</c:v>
                </c:pt>
                <c:pt idx="4">
                  <c:v>55</c:v>
                </c:pt>
                <c:pt idx="5">
                  <c:v>29</c:v>
                </c:pt>
                <c:pt idx="6">
                  <c:v>81</c:v>
                </c:pt>
                <c:pt idx="7">
                  <c:v>24</c:v>
                </c:pt>
                <c:pt idx="8">
                  <c:v>31</c:v>
                </c:pt>
                <c:pt idx="9">
                  <c:v>55</c:v>
                </c:pt>
                <c:pt idx="10">
                  <c:v>26</c:v>
                </c:pt>
                <c:pt idx="11">
                  <c:v>40</c:v>
                </c:pt>
                <c:pt idx="12">
                  <c:v>56</c:v>
                </c:pt>
                <c:pt idx="13">
                  <c:v>43</c:v>
                </c:pt>
                <c:pt idx="14">
                  <c:v>47</c:v>
                </c:pt>
                <c:pt idx="15">
                  <c:v>25</c:v>
                </c:pt>
                <c:pt idx="16">
                  <c:v>20</c:v>
                </c:pt>
                <c:pt idx="17">
                  <c:v>52</c:v>
                </c:pt>
                <c:pt idx="18">
                  <c:v>55</c:v>
                </c:pt>
                <c:pt idx="19">
                  <c:v>23</c:v>
                </c:pt>
                <c:pt idx="20">
                  <c:v>32</c:v>
                </c:pt>
                <c:pt idx="21">
                  <c:v>55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  <c:pt idx="25">
                  <c:v>36</c:v>
                </c:pt>
                <c:pt idx="26">
                  <c:v>49</c:v>
                </c:pt>
                <c:pt idx="27">
                  <c:v>55</c:v>
                </c:pt>
                <c:pt idx="28">
                  <c:v>0</c:v>
                </c:pt>
                <c:pt idx="29">
                  <c:v>55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163.01999999995678</c:v>
                </c:pt>
                <c:pt idx="1">
                  <c:v>168.95999999996639</c:v>
                </c:pt>
                <c:pt idx="2">
                  <c:v>106.92000000005282</c:v>
                </c:pt>
                <c:pt idx="3">
                  <c:v>200.63999999993757</c:v>
                </c:pt>
                <c:pt idx="4">
                  <c:v>146.1900000000096</c:v>
                </c:pt>
                <c:pt idx="5">
                  <c:v>151.14000000005763</c:v>
                </c:pt>
                <c:pt idx="6">
                  <c:v>201.63000000001921</c:v>
                </c:pt>
                <c:pt idx="7">
                  <c:v>139.91999999993277</c:v>
                </c:pt>
                <c:pt idx="8">
                  <c:v>162.0299999999952</c:v>
                </c:pt>
                <c:pt idx="9">
                  <c:v>131.01000000003842</c:v>
                </c:pt>
                <c:pt idx="10">
                  <c:v>150.8099999999904</c:v>
                </c:pt>
                <c:pt idx="11">
                  <c:v>170.9400000000096</c:v>
                </c:pt>
                <c:pt idx="12">
                  <c:v>175.89000000005763</c:v>
                </c:pt>
                <c:pt idx="13">
                  <c:v>168.95999999996639</c:v>
                </c:pt>
                <c:pt idx="14">
                  <c:v>168.29999999995198</c:v>
                </c:pt>
                <c:pt idx="15">
                  <c:v>168.63000000001921</c:v>
                </c:pt>
                <c:pt idx="16">
                  <c:v>164.01000000003842</c:v>
                </c:pt>
                <c:pt idx="17">
                  <c:v>164.33999999998559</c:v>
                </c:pt>
                <c:pt idx="18">
                  <c:v>135.29999999995198</c:v>
                </c:pt>
                <c:pt idx="19">
                  <c:v>168.96000000008644</c:v>
                </c:pt>
                <c:pt idx="20">
                  <c:v>163.67999999997119</c:v>
                </c:pt>
                <c:pt idx="21">
                  <c:v>171.92999999997119</c:v>
                </c:pt>
                <c:pt idx="22">
                  <c:v>169.95000000004802</c:v>
                </c:pt>
                <c:pt idx="23">
                  <c:v>164.33999999998559</c:v>
                </c:pt>
                <c:pt idx="24">
                  <c:v>167.9700000000048</c:v>
                </c:pt>
                <c:pt idx="25">
                  <c:v>168.63000000001921</c:v>
                </c:pt>
                <c:pt idx="26">
                  <c:v>164.00999999991836</c:v>
                </c:pt>
                <c:pt idx="27">
                  <c:v>187.77000000007683</c:v>
                </c:pt>
                <c:pt idx="28">
                  <c:v>131.33999999998559</c:v>
                </c:pt>
                <c:pt idx="29">
                  <c:v>183.14999999997599</c:v>
                </c:pt>
                <c:pt idx="30">
                  <c:v>180.51000000003842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941.36460000000011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9011.7581399999999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2645.9199999999996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7901.7390000000005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5060.8800000000192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5060.8800000000192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182.73638328116797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January/1/2020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941.36460000000011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January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January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New%20Monthly%20WTP%20Data%20Workbook/2019%20WTP%20Data/July%202019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New%20Monthly%20WTP%20Data%20Workbook/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</sheetNames>
    <sheetDataSet>
      <sheetData sheetId="0" refreshError="1">
        <row r="5">
          <cell r="F5">
            <v>0</v>
          </cell>
          <cell r="I5">
            <v>53</v>
          </cell>
        </row>
        <row r="29">
          <cell r="J29">
            <v>4180605</v>
          </cell>
        </row>
        <row r="30">
          <cell r="J30">
            <v>4337.99</v>
          </cell>
        </row>
        <row r="31">
          <cell r="J31">
            <v>13524.64</v>
          </cell>
        </row>
        <row r="32">
          <cell r="J32">
            <v>8996750</v>
          </cell>
        </row>
        <row r="33">
          <cell r="B33">
            <v>239</v>
          </cell>
          <cell r="F33">
            <v>342</v>
          </cell>
          <cell r="J33">
            <v>33.713500000000003</v>
          </cell>
        </row>
        <row r="34">
          <cell r="C34">
            <v>37.474635676084461</v>
          </cell>
          <cell r="F34">
            <v>8.301051466521292</v>
          </cell>
          <cell r="J34">
            <v>16940.57</v>
          </cell>
        </row>
        <row r="35">
          <cell r="J35">
            <v>24435</v>
          </cell>
        </row>
        <row r="42">
          <cell r="B42">
            <v>200</v>
          </cell>
          <cell r="E42">
            <v>32</v>
          </cell>
          <cell r="H42">
            <v>43</v>
          </cell>
        </row>
        <row r="43">
          <cell r="C43">
            <v>4.8544160622931543</v>
          </cell>
          <cell r="F43">
            <v>0.77670656996690468</v>
          </cell>
          <cell r="H43">
            <v>1.0436994533930282</v>
          </cell>
        </row>
      </sheetData>
      <sheetData sheetId="1" refreshError="1">
        <row r="5">
          <cell r="F5">
            <v>0</v>
          </cell>
          <cell r="I5">
            <v>47</v>
          </cell>
        </row>
        <row r="29">
          <cell r="J29">
            <v>4281703</v>
          </cell>
        </row>
        <row r="30">
          <cell r="J30">
            <v>4343.04</v>
          </cell>
        </row>
        <row r="31">
          <cell r="J31">
            <v>13529.65</v>
          </cell>
        </row>
        <row r="32">
          <cell r="J32">
            <v>9254676</v>
          </cell>
        </row>
        <row r="33">
          <cell r="B33">
            <v>244</v>
          </cell>
          <cell r="F33">
            <v>342</v>
          </cell>
          <cell r="J33">
            <v>33.797199999999997</v>
          </cell>
        </row>
        <row r="34">
          <cell r="C34">
            <v>36.913594124707579</v>
          </cell>
          <cell r="F34">
            <v>8.0092176259008738</v>
          </cell>
          <cell r="J34">
            <v>16945.689999999999</v>
          </cell>
        </row>
        <row r="35">
          <cell r="J35">
            <v>24527</v>
          </cell>
        </row>
        <row r="42">
          <cell r="B42">
            <v>170</v>
          </cell>
          <cell r="E42">
            <v>34</v>
          </cell>
          <cell r="H42">
            <v>84</v>
          </cell>
        </row>
        <row r="43">
          <cell r="C43">
            <v>3.9811900479624232</v>
          </cell>
          <cell r="F43">
            <v>0.79623800959248459</v>
          </cell>
          <cell r="H43">
            <v>1.9671762589931971</v>
          </cell>
        </row>
      </sheetData>
      <sheetData sheetId="2" refreshError="1">
        <row r="5">
          <cell r="F5">
            <v>0</v>
          </cell>
          <cell r="I5">
            <v>36</v>
          </cell>
        </row>
        <row r="29">
          <cell r="J29">
            <v>4354080</v>
          </cell>
        </row>
        <row r="30">
          <cell r="J30">
            <v>4348.05</v>
          </cell>
        </row>
        <row r="31">
          <cell r="J31">
            <v>13533.63</v>
          </cell>
        </row>
        <row r="32">
          <cell r="J32">
            <v>9264466</v>
          </cell>
        </row>
        <row r="33">
          <cell r="B33">
            <v>152</v>
          </cell>
          <cell r="F33">
            <v>213.75000000000003</v>
          </cell>
          <cell r="J33">
            <v>33.7973</v>
          </cell>
        </row>
        <row r="34">
          <cell r="C34">
            <v>36.338336737999043</v>
          </cell>
          <cell r="F34">
            <v>7.9103383959459999</v>
          </cell>
          <cell r="J34">
            <v>16948.93</v>
          </cell>
        </row>
        <row r="35">
          <cell r="J35">
            <v>24527</v>
          </cell>
        </row>
        <row r="42">
          <cell r="B42">
            <v>150</v>
          </cell>
          <cell r="E42">
            <v>22</v>
          </cell>
          <cell r="H42">
            <v>60</v>
          </cell>
        </row>
        <row r="43">
          <cell r="C43">
            <v>5.5511146638217541</v>
          </cell>
          <cell r="F43">
            <v>0.81416348402719052</v>
          </cell>
          <cell r="H43">
            <v>2.2204458655287014</v>
          </cell>
        </row>
      </sheetData>
      <sheetData sheetId="3" refreshError="1">
        <row r="5">
          <cell r="F5">
            <v>0</v>
          </cell>
          <cell r="I5">
            <v>43</v>
          </cell>
        </row>
        <row r="29">
          <cell r="J29">
            <v>4451064</v>
          </cell>
        </row>
        <row r="30">
          <cell r="J30">
            <v>4349.03</v>
          </cell>
        </row>
        <row r="31">
          <cell r="J31">
            <v>13539.36</v>
          </cell>
        </row>
        <row r="32">
          <cell r="J32">
            <v>9264466</v>
          </cell>
        </row>
        <row r="33">
          <cell r="B33">
            <v>297</v>
          </cell>
          <cell r="F33">
            <v>555.75</v>
          </cell>
          <cell r="J33">
            <v>33.797400000000003</v>
          </cell>
        </row>
        <row r="34">
          <cell r="C34">
            <v>37.837230215839107</v>
          </cell>
          <cell r="F34">
            <v>10.959982014391899</v>
          </cell>
          <cell r="J34">
            <v>16955.009999999998</v>
          </cell>
        </row>
        <row r="35">
          <cell r="J35">
            <v>24527</v>
          </cell>
        </row>
        <row r="42">
          <cell r="B42">
            <v>280</v>
          </cell>
          <cell r="E42">
            <v>35</v>
          </cell>
          <cell r="H42">
            <v>30</v>
          </cell>
        </row>
        <row r="43">
          <cell r="C43">
            <v>5.5218982708587161</v>
          </cell>
          <cell r="F43">
            <v>0.69023728385733951</v>
          </cell>
          <cell r="H43">
            <v>0.59163195759200538</v>
          </cell>
        </row>
      </sheetData>
      <sheetData sheetId="4" refreshError="1">
        <row r="5">
          <cell r="F5">
            <v>0</v>
          </cell>
          <cell r="I5">
            <v>43</v>
          </cell>
        </row>
        <row r="29">
          <cell r="J29">
            <v>4545222</v>
          </cell>
        </row>
        <row r="30">
          <cell r="J30">
            <v>4349.03</v>
          </cell>
        </row>
        <row r="31">
          <cell r="J31">
            <v>13543.82</v>
          </cell>
        </row>
        <row r="32">
          <cell r="J32">
            <v>9363414</v>
          </cell>
        </row>
        <row r="33">
          <cell r="B33">
            <v>214</v>
          </cell>
          <cell r="F33">
            <v>299.25</v>
          </cell>
          <cell r="J33">
            <v>33.826700000000002</v>
          </cell>
        </row>
        <row r="34">
          <cell r="C34">
            <v>37.417650529686661</v>
          </cell>
          <cell r="F34">
            <v>8.0996151160330516</v>
          </cell>
          <cell r="J34">
            <v>16959.439999999999</v>
          </cell>
        </row>
        <row r="35">
          <cell r="J35">
            <v>24649</v>
          </cell>
        </row>
        <row r="42">
          <cell r="B42">
            <v>200</v>
          </cell>
          <cell r="E42">
            <v>22</v>
          </cell>
          <cell r="H42">
            <v>55</v>
          </cell>
        </row>
        <row r="43">
          <cell r="C43">
            <v>5.4132766021941867</v>
          </cell>
          <cell r="F43">
            <v>0.59546042624136053</v>
          </cell>
          <cell r="H43">
            <v>1.4886510656034013</v>
          </cell>
        </row>
      </sheetData>
      <sheetData sheetId="5" refreshError="1">
        <row r="5">
          <cell r="F5">
            <v>0</v>
          </cell>
          <cell r="I5">
            <v>37</v>
          </cell>
        </row>
        <row r="29">
          <cell r="J29">
            <v>4640903</v>
          </cell>
        </row>
        <row r="30">
          <cell r="J30">
            <v>4349.1000000000004</v>
          </cell>
        </row>
        <row r="31">
          <cell r="J31">
            <v>13548.7</v>
          </cell>
        </row>
        <row r="32">
          <cell r="J32">
            <v>9716924</v>
          </cell>
        </row>
        <row r="33">
          <cell r="B33">
            <v>220</v>
          </cell>
          <cell r="F33">
            <v>342</v>
          </cell>
          <cell r="J33">
            <v>33.873899999999999</v>
          </cell>
        </row>
        <row r="34">
          <cell r="C34">
            <v>37.206915690141116</v>
          </cell>
          <cell r="F34">
            <v>8.9535358612639033</v>
          </cell>
          <cell r="J34">
            <v>16964.02</v>
          </cell>
        </row>
        <row r="35">
          <cell r="J35">
            <v>24649</v>
          </cell>
        </row>
        <row r="42">
          <cell r="B42">
            <v>240</v>
          </cell>
          <cell r="E42">
            <v>23</v>
          </cell>
          <cell r="H42">
            <v>29</v>
          </cell>
        </row>
        <row r="43">
          <cell r="C43">
            <v>6.2831830605360732</v>
          </cell>
          <cell r="F43">
            <v>0.60213837663470704</v>
          </cell>
          <cell r="H43">
            <v>0.75921795314810891</v>
          </cell>
        </row>
      </sheetData>
      <sheetData sheetId="6" refreshError="1">
        <row r="5">
          <cell r="F5">
            <v>0</v>
          </cell>
          <cell r="I5">
            <v>43</v>
          </cell>
        </row>
        <row r="29">
          <cell r="J29">
            <v>4743970</v>
          </cell>
        </row>
        <row r="30">
          <cell r="J30">
            <v>4349.1000000000004</v>
          </cell>
        </row>
        <row r="31">
          <cell r="J31">
            <v>13554.32</v>
          </cell>
        </row>
        <row r="32">
          <cell r="J32">
            <v>9716924</v>
          </cell>
        </row>
        <row r="33">
          <cell r="B33">
            <v>301</v>
          </cell>
          <cell r="F33">
            <v>427.50000000000006</v>
          </cell>
          <cell r="J33">
            <v>33.873899999999999</v>
          </cell>
        </row>
        <row r="34">
          <cell r="C34">
            <v>38.158540270889311</v>
          </cell>
          <cell r="F34">
            <v>8.3893605246727532</v>
          </cell>
          <cell r="J34">
            <v>16970.13</v>
          </cell>
        </row>
        <row r="35">
          <cell r="J35">
            <v>24782</v>
          </cell>
        </row>
        <row r="42">
          <cell r="B42">
            <v>410</v>
          </cell>
          <cell r="E42">
            <v>30</v>
          </cell>
          <cell r="H42">
            <v>81</v>
          </cell>
        </row>
        <row r="43">
          <cell r="C43">
            <v>8.045936409627668</v>
          </cell>
          <cell r="F43">
            <v>0.5887270543630001</v>
          </cell>
          <cell r="H43">
            <v>1.5895630467801003</v>
          </cell>
        </row>
      </sheetData>
      <sheetData sheetId="7" refreshError="1">
        <row r="5">
          <cell r="F5">
            <v>0</v>
          </cell>
          <cell r="I5">
            <v>59</v>
          </cell>
        </row>
        <row r="29">
          <cell r="J29">
            <v>4822092</v>
          </cell>
        </row>
        <row r="30">
          <cell r="J30">
            <v>4349.72</v>
          </cell>
        </row>
        <row r="31">
          <cell r="J31">
            <v>13558.74</v>
          </cell>
        </row>
        <row r="32">
          <cell r="J32">
            <v>9984238</v>
          </cell>
        </row>
        <row r="33">
          <cell r="B33">
            <v>193</v>
          </cell>
          <cell r="F33">
            <v>299.25</v>
          </cell>
          <cell r="J33">
            <v>33.874000000000002</v>
          </cell>
        </row>
        <row r="34">
          <cell r="C34">
            <v>35.258019999112001</v>
          </cell>
          <cell r="F34">
            <v>8.4625695669919843</v>
          </cell>
          <cell r="J34">
            <v>16974.37</v>
          </cell>
        </row>
        <row r="35">
          <cell r="J35">
            <v>24894</v>
          </cell>
        </row>
        <row r="42">
          <cell r="B42">
            <v>150</v>
          </cell>
          <cell r="E42">
            <v>20</v>
          </cell>
          <cell r="H42">
            <v>24</v>
          </cell>
        </row>
        <row r="43">
          <cell r="C43">
            <v>4.2418895072641538</v>
          </cell>
          <cell r="F43">
            <v>0.56558526763522043</v>
          </cell>
          <cell r="H43">
            <v>0.67870232116226448</v>
          </cell>
        </row>
      </sheetData>
      <sheetData sheetId="8" refreshError="1">
        <row r="5">
          <cell r="F5">
            <v>0</v>
          </cell>
          <cell r="I5">
            <v>67</v>
          </cell>
        </row>
        <row r="29">
          <cell r="J29">
            <v>4917759</v>
          </cell>
        </row>
        <row r="30">
          <cell r="J30">
            <v>4351.68</v>
          </cell>
        </row>
        <row r="31">
          <cell r="J31">
            <v>13563.71</v>
          </cell>
        </row>
        <row r="32">
          <cell r="J32">
            <v>10179401</v>
          </cell>
        </row>
        <row r="33">
          <cell r="B33">
            <v>243</v>
          </cell>
          <cell r="F33">
            <v>342</v>
          </cell>
          <cell r="J33">
            <v>33.959200000000003</v>
          </cell>
        </row>
        <row r="34">
          <cell r="C34">
            <v>38.334627613592545</v>
          </cell>
          <cell r="F34">
            <v>8.351770721915587</v>
          </cell>
          <cell r="J34">
            <v>16979.28</v>
          </cell>
        </row>
        <row r="35">
          <cell r="J35">
            <v>24993</v>
          </cell>
        </row>
        <row r="42">
          <cell r="B42">
            <v>220</v>
          </cell>
          <cell r="E42">
            <v>25</v>
          </cell>
          <cell r="H42">
            <v>31</v>
          </cell>
        </row>
        <row r="43">
          <cell r="C43">
            <v>5.3724840901211373</v>
          </cell>
          <cell r="F43">
            <v>0.61050955569558385</v>
          </cell>
          <cell r="H43">
            <v>0.75703184906252396</v>
          </cell>
        </row>
      </sheetData>
      <sheetData sheetId="9" refreshError="1">
        <row r="5">
          <cell r="F5">
            <v>1.6</v>
          </cell>
          <cell r="I5">
            <v>44</v>
          </cell>
        </row>
        <row r="29">
          <cell r="J29">
            <v>5000823</v>
          </cell>
        </row>
        <row r="30">
          <cell r="J30">
            <v>4354.6499999999996</v>
          </cell>
        </row>
        <row r="31">
          <cell r="J31">
            <v>13567.89</v>
          </cell>
        </row>
        <row r="32">
          <cell r="J32">
            <v>10179792.9</v>
          </cell>
        </row>
        <row r="33">
          <cell r="B33">
            <v>198</v>
          </cell>
          <cell r="F33">
            <v>256.5</v>
          </cell>
          <cell r="J33">
            <v>33.959200000000003</v>
          </cell>
        </row>
        <row r="34">
          <cell r="C34">
            <v>38.631462588104576</v>
          </cell>
          <cell r="F34">
            <v>7.7469510537642865</v>
          </cell>
          <cell r="J34">
            <v>16983.25</v>
          </cell>
        </row>
        <row r="35">
          <cell r="J35">
            <v>24993</v>
          </cell>
        </row>
        <row r="42">
          <cell r="B42">
            <v>200</v>
          </cell>
          <cell r="E42">
            <v>20</v>
          </cell>
          <cell r="H42">
            <v>55</v>
          </cell>
        </row>
        <row r="43">
          <cell r="C43">
            <v>6.0405076442606527</v>
          </cell>
          <cell r="F43">
            <v>0.60405076442606531</v>
          </cell>
          <cell r="H43">
            <v>1.6611396021716793</v>
          </cell>
        </row>
      </sheetData>
      <sheetData sheetId="10" refreshError="1">
        <row r="5">
          <cell r="F5">
            <v>0</v>
          </cell>
          <cell r="I5">
            <v>35</v>
          </cell>
        </row>
        <row r="29">
          <cell r="J29">
            <v>5085009</v>
          </cell>
        </row>
        <row r="30">
          <cell r="J30">
            <v>4354.6499999999996</v>
          </cell>
        </row>
        <row r="31">
          <cell r="J31">
            <v>13572.59</v>
          </cell>
        </row>
        <row r="32">
          <cell r="J32">
            <v>10279458</v>
          </cell>
        </row>
        <row r="33">
          <cell r="B33">
            <v>222</v>
          </cell>
          <cell r="F33">
            <v>324.90000000000003</v>
          </cell>
          <cell r="J33">
            <v>34.024000000000001</v>
          </cell>
        </row>
        <row r="34">
          <cell r="C34">
            <v>37.627316090237429</v>
          </cell>
          <cell r="F34">
            <v>8.5244714512859048</v>
          </cell>
          <cell r="J34">
            <v>16987.82</v>
          </cell>
        </row>
        <row r="35">
          <cell r="J35">
            <v>25149</v>
          </cell>
        </row>
        <row r="42">
          <cell r="B42">
            <v>240</v>
          </cell>
          <cell r="E42">
            <v>22</v>
          </cell>
          <cell r="H42">
            <v>26</v>
          </cell>
        </row>
        <row r="43">
          <cell r="C43">
            <v>6.2969318199711202</v>
          </cell>
          <cell r="F43">
            <v>0.57721875016401936</v>
          </cell>
          <cell r="H43">
            <v>0.68216761383020474</v>
          </cell>
        </row>
      </sheetData>
      <sheetData sheetId="11" refreshError="1">
        <row r="5">
          <cell r="F5">
            <v>0</v>
          </cell>
          <cell r="I5">
            <v>58</v>
          </cell>
        </row>
        <row r="29">
          <cell r="J29">
            <v>5184220</v>
          </cell>
        </row>
        <row r="30">
          <cell r="J30">
            <v>4354.6499999999996</v>
          </cell>
        </row>
        <row r="31">
          <cell r="J31">
            <v>13577.85</v>
          </cell>
        </row>
        <row r="32">
          <cell r="J32">
            <v>10582784</v>
          </cell>
        </row>
        <row r="33">
          <cell r="B33">
            <v>259</v>
          </cell>
          <cell r="F33">
            <v>367.65000000000003</v>
          </cell>
          <cell r="J33">
            <v>34.056399999999996</v>
          </cell>
        </row>
        <row r="34">
          <cell r="C34">
            <v>38.729016786568565</v>
          </cell>
          <cell r="F34">
            <v>8.5101802727697233</v>
          </cell>
          <cell r="J34">
            <v>16993</v>
          </cell>
        </row>
        <row r="35">
          <cell r="J35">
            <v>25249</v>
          </cell>
        </row>
        <row r="42">
          <cell r="B42">
            <v>200</v>
          </cell>
          <cell r="E42">
            <v>27</v>
          </cell>
          <cell r="H42">
            <v>40</v>
          </cell>
        </row>
        <row r="43">
          <cell r="C43">
            <v>4.62950103237847</v>
          </cell>
          <cell r="F43">
            <v>0.62498263937109344</v>
          </cell>
          <cell r="H43">
            <v>0.92590020647569404</v>
          </cell>
        </row>
      </sheetData>
      <sheetData sheetId="12" refreshError="1">
        <row r="5">
          <cell r="F5">
            <v>0.1</v>
          </cell>
          <cell r="I5">
            <v>59</v>
          </cell>
        </row>
        <row r="29">
          <cell r="J29">
            <v>5283645</v>
          </cell>
        </row>
        <row r="30">
          <cell r="J30">
            <v>4356.6099999999997</v>
          </cell>
        </row>
        <row r="31">
          <cell r="J31">
            <v>13583.14</v>
          </cell>
        </row>
        <row r="32">
          <cell r="J32">
            <v>10828823</v>
          </cell>
        </row>
        <row r="33">
          <cell r="B33">
            <v>245</v>
          </cell>
          <cell r="F33">
            <v>367.65000000000003</v>
          </cell>
          <cell r="J33">
            <v>34.056399999999996</v>
          </cell>
        </row>
        <row r="34">
          <cell r="C34">
            <v>35.604537008280388</v>
          </cell>
          <cell r="F34">
            <v>8.270681766029119</v>
          </cell>
          <cell r="J34">
            <v>16998.330000000002</v>
          </cell>
        </row>
        <row r="35">
          <cell r="J35">
            <v>25496</v>
          </cell>
        </row>
        <row r="42">
          <cell r="B42">
            <v>220</v>
          </cell>
          <cell r="E42">
            <v>25</v>
          </cell>
          <cell r="H42">
            <v>56</v>
          </cell>
        </row>
        <row r="43">
          <cell r="C43">
            <v>4.9491363757008182</v>
          </cell>
          <cell r="F43">
            <v>0.56240186087509303</v>
          </cell>
          <cell r="H43">
            <v>1.2597801683602083</v>
          </cell>
        </row>
      </sheetData>
      <sheetData sheetId="13" refreshError="1">
        <row r="5">
          <cell r="F5">
            <v>0</v>
          </cell>
          <cell r="I5">
            <v>64</v>
          </cell>
        </row>
        <row r="29">
          <cell r="J29">
            <v>5381888</v>
          </cell>
        </row>
        <row r="30">
          <cell r="J30">
            <v>4360.17</v>
          </cell>
        </row>
        <row r="31">
          <cell r="J31">
            <v>13588.48</v>
          </cell>
        </row>
        <row r="32">
          <cell r="J32">
            <v>10995334.199999999</v>
          </cell>
        </row>
        <row r="33">
          <cell r="B33">
            <v>242</v>
          </cell>
          <cell r="F33">
            <v>410.40000000000003</v>
          </cell>
          <cell r="J33">
            <v>34.086300000000001</v>
          </cell>
        </row>
        <row r="34">
          <cell r="C34">
            <v>36.611023681062441</v>
          </cell>
          <cell r="F34">
            <v>9.6110611510810493</v>
          </cell>
          <cell r="J34">
            <v>17003.45</v>
          </cell>
        </row>
        <row r="35">
          <cell r="J35">
            <v>25496</v>
          </cell>
        </row>
        <row r="42">
          <cell r="B42">
            <v>220</v>
          </cell>
          <cell r="E42">
            <v>25</v>
          </cell>
          <cell r="H42">
            <v>43</v>
          </cell>
        </row>
        <row r="43">
          <cell r="C43">
            <v>5.1521282973631353</v>
          </cell>
          <cell r="F43">
            <v>0.58546912470035628</v>
          </cell>
          <cell r="H43">
            <v>1.0070068944846129</v>
          </cell>
        </row>
      </sheetData>
      <sheetData sheetId="14" refreshError="1">
        <row r="5">
          <cell r="F5">
            <v>0</v>
          </cell>
          <cell r="I5">
            <v>64</v>
          </cell>
        </row>
        <row r="29">
          <cell r="J29">
            <v>5484006</v>
          </cell>
        </row>
        <row r="30">
          <cell r="J30">
            <v>4363.74</v>
          </cell>
        </row>
        <row r="31">
          <cell r="J31">
            <v>13593.51</v>
          </cell>
        </row>
        <row r="32">
          <cell r="J32">
            <v>10995334.199999999</v>
          </cell>
        </row>
        <row r="33">
          <cell r="B33">
            <v>245</v>
          </cell>
          <cell r="F33">
            <v>342</v>
          </cell>
          <cell r="J33">
            <v>34.1494</v>
          </cell>
        </row>
        <row r="34">
          <cell r="C34">
            <v>37.210231814558981</v>
          </cell>
          <cell r="F34">
            <v>8.0406263224737291</v>
          </cell>
          <cell r="J34">
            <v>17008.55</v>
          </cell>
        </row>
        <row r="35">
          <cell r="J35">
            <v>25496</v>
          </cell>
        </row>
        <row r="42">
          <cell r="B42">
            <v>230</v>
          </cell>
          <cell r="E42">
            <v>25</v>
          </cell>
          <cell r="H42">
            <v>47</v>
          </cell>
        </row>
        <row r="43">
          <cell r="C43">
            <v>5.4074387548799931</v>
          </cell>
          <cell r="F43">
            <v>0.58776508205217315</v>
          </cell>
          <cell r="H43">
            <v>1.1049983542580857</v>
          </cell>
        </row>
      </sheetData>
      <sheetData sheetId="15" refreshError="1">
        <row r="5">
          <cell r="F5">
            <v>0.7</v>
          </cell>
        </row>
        <row r="29">
          <cell r="J29">
            <v>5583227</v>
          </cell>
        </row>
        <row r="30">
          <cell r="J30">
            <v>4367.33</v>
          </cell>
        </row>
        <row r="31">
          <cell r="J31">
            <v>13598.47</v>
          </cell>
        </row>
        <row r="32">
          <cell r="J32">
            <v>11192039</v>
          </cell>
        </row>
        <row r="33">
          <cell r="B33">
            <v>243</v>
          </cell>
          <cell r="F33">
            <v>316.35000000000002</v>
          </cell>
          <cell r="J33">
            <v>34.1509</v>
          </cell>
        </row>
        <row r="34">
          <cell r="C34">
            <v>36.834250798965243</v>
          </cell>
          <cell r="F34">
            <v>7.4230243984842801</v>
          </cell>
          <cell r="J34">
            <v>17013.66</v>
          </cell>
        </row>
        <row r="35">
          <cell r="J35">
            <v>25600</v>
          </cell>
        </row>
        <row r="42">
          <cell r="B42">
            <v>250</v>
          </cell>
          <cell r="E42">
            <v>25</v>
          </cell>
          <cell r="H42">
            <v>25</v>
          </cell>
        </row>
        <row r="43">
          <cell r="C43">
            <v>5.8661485684244354</v>
          </cell>
          <cell r="F43">
            <v>0.58661485684244352</v>
          </cell>
          <cell r="H43">
            <v>0.58661485684244352</v>
          </cell>
        </row>
      </sheetData>
      <sheetData sheetId="16" refreshError="1">
        <row r="5">
          <cell r="F5">
            <v>0.25</v>
          </cell>
          <cell r="I5">
            <v>59</v>
          </cell>
        </row>
        <row r="29">
          <cell r="J29">
            <v>5684395</v>
          </cell>
        </row>
        <row r="30">
          <cell r="J30">
            <v>4370.95</v>
          </cell>
        </row>
        <row r="31">
          <cell r="J31">
            <v>13603.84</v>
          </cell>
        </row>
        <row r="32">
          <cell r="J32">
            <v>11347944</v>
          </cell>
        </row>
        <row r="33">
          <cell r="B33">
            <v>245</v>
          </cell>
          <cell r="F33">
            <v>470.25000000000006</v>
          </cell>
          <cell r="J33">
            <v>34.218800000000002</v>
          </cell>
        </row>
        <row r="34">
          <cell r="C34">
            <v>38.183537676891788</v>
          </cell>
          <cell r="F34">
            <v>11.345048709520672</v>
          </cell>
          <cell r="J34">
            <v>17018.63</v>
          </cell>
        </row>
        <row r="35">
          <cell r="J35">
            <v>25756</v>
          </cell>
        </row>
        <row r="42">
          <cell r="B42">
            <v>220</v>
          </cell>
          <cell r="E42">
            <v>25</v>
          </cell>
          <cell r="H42">
            <v>20</v>
          </cell>
        </row>
        <row r="43">
          <cell r="C43">
            <v>5.3076251272611321</v>
          </cell>
          <cell r="F43">
            <v>0.60313921900694678</v>
          </cell>
          <cell r="H43">
            <v>0.48251137520555748</v>
          </cell>
        </row>
      </sheetData>
      <sheetData sheetId="17" refreshError="1">
        <row r="5">
          <cell r="F5">
            <v>0</v>
          </cell>
          <cell r="I5">
            <v>36</v>
          </cell>
        </row>
        <row r="29">
          <cell r="J29">
            <v>5779567</v>
          </cell>
        </row>
        <row r="30">
          <cell r="J30">
            <v>4374.4399999999996</v>
          </cell>
        </row>
        <row r="31">
          <cell r="J31">
            <v>13608.8</v>
          </cell>
        </row>
        <row r="32">
          <cell r="J32">
            <v>11623924</v>
          </cell>
        </row>
        <row r="33">
          <cell r="B33">
            <v>238</v>
          </cell>
          <cell r="F33">
            <v>367.65000000000003</v>
          </cell>
          <cell r="J33">
            <v>34.261499999999998</v>
          </cell>
        </row>
        <row r="34">
          <cell r="C34">
            <v>37.018096366283714</v>
          </cell>
          <cell r="F34">
            <v>8.8519545809143594</v>
          </cell>
          <cell r="J34">
            <v>17023.61</v>
          </cell>
        </row>
        <row r="35">
          <cell r="J35">
            <v>25897</v>
          </cell>
        </row>
        <row r="42">
          <cell r="B42">
            <v>110</v>
          </cell>
          <cell r="E42">
            <v>25</v>
          </cell>
          <cell r="H42">
            <v>52</v>
          </cell>
        </row>
        <row r="43">
          <cell r="C43">
            <v>2.6484836227405939</v>
          </cell>
          <cell r="F43">
            <v>0.60192809607740771</v>
          </cell>
          <cell r="H43">
            <v>1.2520104398410081</v>
          </cell>
        </row>
      </sheetData>
      <sheetData sheetId="18" refreshError="1">
        <row r="5">
          <cell r="F5">
            <v>0</v>
          </cell>
          <cell r="I5">
            <v>39</v>
          </cell>
        </row>
        <row r="29">
          <cell r="J29">
            <v>5864802</v>
          </cell>
        </row>
        <row r="30">
          <cell r="J30">
            <v>4378.05</v>
          </cell>
        </row>
        <row r="31">
          <cell r="J31">
            <v>13612.97</v>
          </cell>
        </row>
        <row r="32">
          <cell r="J32">
            <v>11623924</v>
          </cell>
        </row>
        <row r="33">
          <cell r="B33">
            <v>193</v>
          </cell>
          <cell r="F33">
            <v>256.5</v>
          </cell>
          <cell r="J33">
            <v>34.261600000000001</v>
          </cell>
        </row>
        <row r="34">
          <cell r="C34">
            <v>36.461952389321006</v>
          </cell>
          <cell r="F34">
            <v>7.5013160203571108</v>
          </cell>
          <cell r="J34">
            <v>17027.71</v>
          </cell>
        </row>
        <row r="35">
          <cell r="J35">
            <v>25897</v>
          </cell>
        </row>
        <row r="42">
          <cell r="B42">
            <v>110</v>
          </cell>
          <cell r="E42">
            <v>22</v>
          </cell>
          <cell r="H42">
            <v>55</v>
          </cell>
        </row>
        <row r="43">
          <cell r="C43">
            <v>3.2169386442077275</v>
          </cell>
          <cell r="F43">
            <v>0.6433877288415456</v>
          </cell>
          <cell r="H43">
            <v>1.6084693221038637</v>
          </cell>
        </row>
      </sheetData>
      <sheetData sheetId="19" refreshError="1">
        <row r="5">
          <cell r="F5">
            <v>0</v>
          </cell>
          <cell r="I5">
            <v>37</v>
          </cell>
        </row>
        <row r="29">
          <cell r="J29">
            <v>5963256</v>
          </cell>
        </row>
        <row r="30">
          <cell r="J30">
            <v>4381.6499999999996</v>
          </cell>
        </row>
        <row r="31">
          <cell r="J31">
            <v>13618.66</v>
          </cell>
        </row>
        <row r="32">
          <cell r="J32">
            <v>11623924</v>
          </cell>
        </row>
        <row r="33">
          <cell r="B33">
            <v>244</v>
          </cell>
          <cell r="F33">
            <v>333.45000000000005</v>
          </cell>
          <cell r="J33">
            <v>34.261699999999998</v>
          </cell>
        </row>
        <row r="34">
          <cell r="C34">
            <v>36.913594124681353</v>
          </cell>
          <cell r="F34">
            <v>7.8089871852478039</v>
          </cell>
          <cell r="J34">
            <v>17032.830000000002</v>
          </cell>
        </row>
        <row r="35">
          <cell r="J35">
            <v>25897</v>
          </cell>
        </row>
        <row r="42">
          <cell r="B42">
            <v>260</v>
          </cell>
          <cell r="E42">
            <v>29</v>
          </cell>
          <cell r="H42">
            <v>23</v>
          </cell>
        </row>
        <row r="43">
          <cell r="C43">
            <v>6.088878896879379</v>
          </cell>
          <cell r="F43">
            <v>0.67914418465193072</v>
          </cell>
          <cell r="H43">
            <v>0.53863159472394506</v>
          </cell>
        </row>
      </sheetData>
      <sheetData sheetId="20" refreshError="1">
        <row r="5">
          <cell r="F5">
            <v>0</v>
          </cell>
          <cell r="I5">
            <v>43</v>
          </cell>
        </row>
        <row r="29">
          <cell r="J29">
            <v>6057993</v>
          </cell>
        </row>
        <row r="30">
          <cell r="J30">
            <v>4385.13</v>
          </cell>
        </row>
        <row r="31">
          <cell r="J31">
            <v>13623.53</v>
          </cell>
        </row>
        <row r="32">
          <cell r="J32">
            <v>11769559</v>
          </cell>
        </row>
        <row r="33">
          <cell r="B33">
            <v>237</v>
          </cell>
          <cell r="F33">
            <v>342</v>
          </cell>
          <cell r="J33">
            <v>34.277200000000001</v>
          </cell>
        </row>
        <row r="34">
          <cell r="C34">
            <v>37.011197493624529</v>
          </cell>
          <cell r="F34">
            <v>8.2675794848007129</v>
          </cell>
          <cell r="J34">
            <v>17037.79</v>
          </cell>
        </row>
        <row r="35">
          <cell r="J35">
            <v>26032</v>
          </cell>
        </row>
        <row r="42">
          <cell r="B42">
            <v>240</v>
          </cell>
          <cell r="E42">
            <v>29</v>
          </cell>
          <cell r="H42">
            <v>32</v>
          </cell>
        </row>
        <row r="43">
          <cell r="C43">
            <v>5.8018101647724301</v>
          </cell>
          <cell r="F43">
            <v>0.70105206157666866</v>
          </cell>
          <cell r="H43">
            <v>0.77357468863632406</v>
          </cell>
        </row>
      </sheetData>
      <sheetData sheetId="21" refreshError="1">
        <row r="5">
          <cell r="F5">
            <v>0.45</v>
          </cell>
          <cell r="I5">
            <v>48</v>
          </cell>
        </row>
        <row r="29">
          <cell r="J29">
            <v>6158659</v>
          </cell>
        </row>
        <row r="30">
          <cell r="J30">
            <v>4388.79</v>
          </cell>
        </row>
        <row r="31">
          <cell r="J31">
            <v>13628.64</v>
          </cell>
        </row>
        <row r="32">
          <cell r="J32">
            <v>11924511</v>
          </cell>
        </row>
        <row r="33">
          <cell r="B33">
            <v>247</v>
          </cell>
          <cell r="F33">
            <v>342</v>
          </cell>
          <cell r="J33">
            <v>34.277200000000001</v>
          </cell>
        </row>
        <row r="34">
          <cell r="C34">
            <v>36.721946818750773</v>
          </cell>
          <cell r="F34">
            <v>7.8708626189272906</v>
          </cell>
          <cell r="J34">
            <v>17043</v>
          </cell>
        </row>
        <row r="35">
          <cell r="J35">
            <v>26143</v>
          </cell>
        </row>
        <row r="42">
          <cell r="B42">
            <v>210</v>
          </cell>
          <cell r="E42">
            <v>29</v>
          </cell>
          <cell r="H42">
            <v>55</v>
          </cell>
        </row>
        <row r="43">
          <cell r="C43">
            <v>4.8329858186395649</v>
          </cell>
          <cell r="F43">
            <v>0.66741232733593991</v>
          </cell>
          <cell r="H43">
            <v>1.2657820001198861</v>
          </cell>
        </row>
      </sheetData>
      <sheetData sheetId="22" refreshError="1">
        <row r="5">
          <cell r="F5">
            <v>0</v>
          </cell>
          <cell r="I5">
            <v>41</v>
          </cell>
        </row>
        <row r="29">
          <cell r="J29">
            <v>6257020</v>
          </cell>
        </row>
        <row r="30">
          <cell r="J30">
            <v>4392.38</v>
          </cell>
        </row>
        <row r="31">
          <cell r="J31">
            <v>13633.88</v>
          </cell>
        </row>
        <row r="32">
          <cell r="J32">
            <v>11924511</v>
          </cell>
        </row>
        <row r="33">
          <cell r="B33">
            <v>245</v>
          </cell>
          <cell r="F33">
            <v>342</v>
          </cell>
          <cell r="J33">
            <v>34.311100000000003</v>
          </cell>
        </row>
        <row r="34">
          <cell r="C34">
            <v>36.848967427988939</v>
          </cell>
          <cell r="F34">
            <v>7.9625619892413058</v>
          </cell>
          <cell r="J34">
            <v>17048.150000000001</v>
          </cell>
        </row>
        <row r="35">
          <cell r="J35">
            <v>26231</v>
          </cell>
        </row>
        <row r="42">
          <cell r="B42">
            <v>270</v>
          </cell>
          <cell r="E42">
            <v>29</v>
          </cell>
          <cell r="H42">
            <v>55</v>
          </cell>
        </row>
        <row r="43">
          <cell r="C43">
            <v>6.2862331494010322</v>
          </cell>
          <cell r="F43">
            <v>0.67518800493566633</v>
          </cell>
          <cell r="H43">
            <v>1.280528974877988</v>
          </cell>
        </row>
      </sheetData>
      <sheetData sheetId="23" refreshError="1">
        <row r="5">
          <cell r="F5">
            <v>0</v>
          </cell>
          <cell r="I5">
            <v>45</v>
          </cell>
        </row>
        <row r="29">
          <cell r="J29">
            <v>6353588</v>
          </cell>
        </row>
        <row r="30">
          <cell r="J30">
            <v>4395.8900000000003</v>
          </cell>
        </row>
        <row r="31">
          <cell r="J31">
            <v>13639.08</v>
          </cell>
        </row>
        <row r="32">
          <cell r="J32">
            <v>12151721</v>
          </cell>
        </row>
        <row r="33">
          <cell r="B33">
            <v>239</v>
          </cell>
          <cell r="F33">
            <v>342</v>
          </cell>
          <cell r="J33">
            <v>34.371600000000001</v>
          </cell>
        </row>
        <row r="34">
          <cell r="C34">
            <v>37.173634586310122</v>
          </cell>
          <cell r="F34">
            <v>8.2343763543389379</v>
          </cell>
          <cell r="J34">
            <v>17053.13</v>
          </cell>
        </row>
        <row r="35">
          <cell r="J35">
            <v>26231</v>
          </cell>
        </row>
        <row r="42">
          <cell r="B42">
            <v>240</v>
          </cell>
          <cell r="E42">
            <v>29</v>
          </cell>
          <cell r="H42">
            <v>36</v>
          </cell>
        </row>
        <row r="43">
          <cell r="C43">
            <v>5.7785097223431139</v>
          </cell>
          <cell r="F43">
            <v>0.698236591449793</v>
          </cell>
          <cell r="H43">
            <v>0.86677645835146711</v>
          </cell>
        </row>
      </sheetData>
      <sheetData sheetId="24" refreshError="1">
        <row r="5">
          <cell r="F5">
            <v>0</v>
          </cell>
          <cell r="I5">
            <v>53</v>
          </cell>
        </row>
        <row r="29">
          <cell r="J29">
            <v>6450628</v>
          </cell>
        </row>
        <row r="30">
          <cell r="J30">
            <v>4399.47</v>
          </cell>
        </row>
        <row r="31">
          <cell r="J31">
            <v>13644.49</v>
          </cell>
        </row>
        <row r="32">
          <cell r="J32">
            <v>12330976</v>
          </cell>
        </row>
        <row r="33">
          <cell r="B33">
            <v>244</v>
          </cell>
          <cell r="F33">
            <v>367.65000000000003</v>
          </cell>
          <cell r="J33">
            <v>34.426299999999998</v>
          </cell>
        </row>
        <row r="34">
          <cell r="C34">
            <v>37.131159512467548</v>
          </cell>
          <cell r="F34">
            <v>8.6606549730743403</v>
          </cell>
          <cell r="J34">
            <v>17058.22</v>
          </cell>
        </row>
        <row r="35">
          <cell r="J35">
            <v>26337</v>
          </cell>
        </row>
        <row r="42">
          <cell r="B42">
            <v>260</v>
          </cell>
          <cell r="E42">
            <v>29</v>
          </cell>
          <cell r="H42">
            <v>44</v>
          </cell>
        </row>
        <row r="43">
          <cell r="C43">
            <v>6.1247661988285813</v>
          </cell>
          <cell r="F43">
            <v>0.68314699910011101</v>
          </cell>
          <cell r="H43">
            <v>1.0364988951863754</v>
          </cell>
        </row>
      </sheetData>
      <sheetData sheetId="25" refreshError="1">
        <row r="5">
          <cell r="F5">
            <v>0</v>
          </cell>
          <cell r="I5">
            <v>46</v>
          </cell>
        </row>
        <row r="29">
          <cell r="J29">
            <v>6546820</v>
          </cell>
        </row>
        <row r="30">
          <cell r="J30">
            <v>4403.05</v>
          </cell>
        </row>
        <row r="31">
          <cell r="J31">
            <v>13649.74</v>
          </cell>
        </row>
        <row r="32">
          <cell r="J32">
            <v>12405747</v>
          </cell>
        </row>
        <row r="33">
          <cell r="B33">
            <v>246</v>
          </cell>
          <cell r="F33">
            <v>367.65000000000003</v>
          </cell>
          <cell r="J33">
            <v>34.4666</v>
          </cell>
        </row>
        <row r="34">
          <cell r="C34">
            <v>37.288994635989503</v>
          </cell>
          <cell r="F34">
            <v>8.6267580847249761</v>
          </cell>
          <cell r="J34">
            <v>17063.330000000002</v>
          </cell>
        </row>
        <row r="35">
          <cell r="J35">
            <v>26470</v>
          </cell>
        </row>
        <row r="42">
          <cell r="B42">
            <v>220</v>
          </cell>
          <cell r="E42">
            <v>29</v>
          </cell>
          <cell r="H42">
            <v>36</v>
          </cell>
        </row>
        <row r="43">
          <cell r="C43">
            <v>5.1622107402135029</v>
          </cell>
          <cell r="F43">
            <v>0.68047323393723447</v>
          </cell>
          <cell r="H43">
            <v>0.84472539385311862</v>
          </cell>
        </row>
      </sheetData>
      <sheetData sheetId="26" refreshError="1">
        <row r="5">
          <cell r="F5">
            <v>0</v>
          </cell>
          <cell r="I5">
            <v>55</v>
          </cell>
        </row>
        <row r="29">
          <cell r="J29">
            <v>6642501</v>
          </cell>
        </row>
        <row r="30">
          <cell r="J30">
            <v>4404.63</v>
          </cell>
        </row>
        <row r="31">
          <cell r="J31">
            <v>13654.64</v>
          </cell>
        </row>
        <row r="32">
          <cell r="J32">
            <v>12575845</v>
          </cell>
        </row>
        <row r="33">
          <cell r="B33">
            <v>236</v>
          </cell>
          <cell r="F33">
            <v>324.90000000000003</v>
          </cell>
          <cell r="J33">
            <v>34.466700000000003</v>
          </cell>
        </row>
        <row r="34">
          <cell r="C34">
            <v>36.780877109196155</v>
          </cell>
          <cell r="F34">
            <v>7.8383972902200192</v>
          </cell>
          <cell r="J34">
            <v>17068.3</v>
          </cell>
        </row>
        <row r="35">
          <cell r="J35">
            <v>26594</v>
          </cell>
        </row>
        <row r="42">
          <cell r="B42">
            <v>440</v>
          </cell>
          <cell r="E42">
            <v>31</v>
          </cell>
          <cell r="H42">
            <v>49</v>
          </cell>
        </row>
        <row r="43">
          <cell r="C43">
            <v>10.615250254530034</v>
          </cell>
          <cell r="F43">
            <v>0.74789263156916153</v>
          </cell>
          <cell r="H43">
            <v>1.1821528692544812</v>
          </cell>
        </row>
      </sheetData>
      <sheetData sheetId="27" refreshError="1">
        <row r="5">
          <cell r="F5">
            <v>0.65</v>
          </cell>
          <cell r="I5">
            <v>41</v>
          </cell>
        </row>
        <row r="29">
          <cell r="J29">
            <v>6740430</v>
          </cell>
        </row>
        <row r="30">
          <cell r="J30">
            <v>4404.63</v>
          </cell>
        </row>
        <row r="31">
          <cell r="J31">
            <v>13660.14</v>
          </cell>
        </row>
        <row r="32">
          <cell r="J32">
            <v>12665148</v>
          </cell>
        </row>
        <row r="33">
          <cell r="B33">
            <v>276</v>
          </cell>
          <cell r="F33">
            <v>367.65000000000003</v>
          </cell>
          <cell r="J33">
            <v>34.466799999999999</v>
          </cell>
        </row>
        <row r="34">
          <cell r="C34">
            <v>37.571910836868724</v>
          </cell>
          <cell r="F34">
            <v>7.74740488803719</v>
          </cell>
          <cell r="J34">
            <v>17073.990000000002</v>
          </cell>
        </row>
        <row r="35">
          <cell r="J35">
            <v>26731</v>
          </cell>
        </row>
        <row r="42">
          <cell r="B42">
            <v>320</v>
          </cell>
          <cell r="E42">
            <v>32</v>
          </cell>
          <cell r="H42">
            <v>55</v>
          </cell>
        </row>
        <row r="43">
          <cell r="C43">
            <v>6.7432872682494231</v>
          </cell>
          <cell r="F43">
            <v>0.67432872682494227</v>
          </cell>
          <cell r="H43">
            <v>1.1590024992303696</v>
          </cell>
        </row>
      </sheetData>
      <sheetData sheetId="28" refreshError="1">
        <row r="5">
          <cell r="F5">
            <v>0</v>
          </cell>
          <cell r="I5">
            <v>41</v>
          </cell>
        </row>
        <row r="29">
          <cell r="J29">
            <v>6823808</v>
          </cell>
        </row>
        <row r="30">
          <cell r="J30">
            <v>4404.63</v>
          </cell>
        </row>
        <row r="31">
          <cell r="J31">
            <v>13664.42</v>
          </cell>
        </row>
        <row r="32">
          <cell r="J32">
            <v>12754493</v>
          </cell>
        </row>
        <row r="33">
          <cell r="B33">
            <v>193</v>
          </cell>
          <cell r="F33">
            <v>282.15000000000003</v>
          </cell>
          <cell r="J33">
            <v>34.466900000000003</v>
          </cell>
        </row>
        <row r="34">
          <cell r="C34">
            <v>37.561307737733536</v>
          </cell>
          <cell r="F34">
            <v>8.5002349878900194</v>
          </cell>
          <cell r="J34">
            <v>17077.97</v>
          </cell>
        </row>
        <row r="35">
          <cell r="J35">
            <v>26731</v>
          </cell>
        </row>
        <row r="42">
          <cell r="B42">
            <v>240</v>
          </cell>
          <cell r="E42">
            <v>31</v>
          </cell>
          <cell r="H42">
            <v>0</v>
          </cell>
        </row>
        <row r="43">
          <cell r="C43">
            <v>7.2303965872536038</v>
          </cell>
          <cell r="F43">
            <v>0.93392622585359053</v>
          </cell>
          <cell r="H43">
            <v>0</v>
          </cell>
        </row>
      </sheetData>
      <sheetData sheetId="29" refreshError="1">
        <row r="5">
          <cell r="F5">
            <v>0</v>
          </cell>
          <cell r="I5">
            <v>41</v>
          </cell>
        </row>
        <row r="29">
          <cell r="J29">
            <v>6929439</v>
          </cell>
        </row>
        <row r="30">
          <cell r="J30">
            <v>4404.63</v>
          </cell>
        </row>
        <row r="31">
          <cell r="J31">
            <v>13669.86</v>
          </cell>
        </row>
        <row r="32">
          <cell r="J32">
            <v>12845702</v>
          </cell>
        </row>
        <row r="33">
          <cell r="B33">
            <v>271</v>
          </cell>
          <cell r="F33">
            <v>384.75000000000006</v>
          </cell>
          <cell r="J33">
            <v>34.552500000000002</v>
          </cell>
        </row>
        <row r="34">
          <cell r="C34">
            <v>37.821850627610985</v>
          </cell>
          <cell r="F34">
            <v>8.3122691036371013</v>
          </cell>
          <cell r="J34">
            <v>17083.52</v>
          </cell>
        </row>
        <row r="35">
          <cell r="J35">
            <v>26731</v>
          </cell>
        </row>
        <row r="42">
          <cell r="B42">
            <v>340</v>
          </cell>
          <cell r="E42">
            <v>40</v>
          </cell>
          <cell r="H42">
            <v>55</v>
          </cell>
        </row>
        <row r="43">
          <cell r="C43">
            <v>7.3454749713752152</v>
          </cell>
          <cell r="F43">
            <v>0.86417352604414299</v>
          </cell>
          <cell r="H43">
            <v>1.1882385983106964</v>
          </cell>
        </row>
      </sheetData>
      <sheetData sheetId="30" refreshError="1">
        <row r="5">
          <cell r="F5">
            <v>0</v>
          </cell>
          <cell r="I5">
            <v>43</v>
          </cell>
        </row>
        <row r="29">
          <cell r="J29">
            <v>7033443</v>
          </cell>
        </row>
        <row r="30">
          <cell r="J30">
            <v>4404.63</v>
          </cell>
        </row>
        <row r="31">
          <cell r="J31">
            <v>13675.22</v>
          </cell>
        </row>
        <row r="32">
          <cell r="J32">
            <v>12868037</v>
          </cell>
        </row>
        <row r="33">
          <cell r="B33">
            <v>270</v>
          </cell>
          <cell r="F33">
            <v>384.75000000000006</v>
          </cell>
          <cell r="J33">
            <v>34.552799999999998</v>
          </cell>
        </row>
        <row r="34">
          <cell r="C34">
            <v>38.23339865583867</v>
          </cell>
          <cell r="F34">
            <v>8.4338379387879439</v>
          </cell>
          <cell r="J34">
            <v>17088.990000000002</v>
          </cell>
        </row>
        <row r="35">
          <cell r="J35">
            <v>26731</v>
          </cell>
        </row>
        <row r="42">
          <cell r="B42">
            <v>300</v>
          </cell>
          <cell r="E42">
            <v>39</v>
          </cell>
          <cell r="H42">
            <v>21</v>
          </cell>
        </row>
        <row r="43">
          <cell r="C43">
            <v>6.5760919600685703</v>
          </cell>
          <cell r="F43">
            <v>0.85489195480891411</v>
          </cell>
          <cell r="H43">
            <v>0.46032643720479988</v>
          </cell>
        </row>
      </sheetData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89</v>
          </cell>
        </row>
        <row r="9">
          <cell r="P9">
            <v>135</v>
          </cell>
        </row>
        <row r="10">
          <cell r="P10">
            <v>8.17</v>
          </cell>
        </row>
        <row r="12">
          <cell r="P12">
            <v>7.91</v>
          </cell>
        </row>
        <row r="21">
          <cell r="P21">
            <v>2.3050000000000002</v>
          </cell>
        </row>
        <row r="27">
          <cell r="P27">
            <v>68.666666666666671</v>
          </cell>
        </row>
        <row r="28">
          <cell r="P28">
            <v>8</v>
          </cell>
        </row>
        <row r="29">
          <cell r="P29">
            <v>90.030333333333331</v>
          </cell>
        </row>
        <row r="30">
          <cell r="P30">
            <v>8.875</v>
          </cell>
        </row>
        <row r="31">
          <cell r="P31">
            <v>13.333333333333334</v>
          </cell>
        </row>
        <row r="32">
          <cell r="P32">
            <v>9.0500000000000011E-2</v>
          </cell>
        </row>
        <row r="34">
          <cell r="P34">
            <v>3.9791666666666656</v>
          </cell>
        </row>
      </sheetData>
      <sheetData sheetId="1">
        <row r="7">
          <cell r="P7">
            <v>84</v>
          </cell>
        </row>
        <row r="9">
          <cell r="P9">
            <v>127</v>
          </cell>
        </row>
        <row r="10">
          <cell r="P10">
            <v>8.17</v>
          </cell>
        </row>
        <row r="12">
          <cell r="P12">
            <v>11.4</v>
          </cell>
        </row>
        <row r="21">
          <cell r="P21">
            <v>2.2749999999999999</v>
          </cell>
        </row>
        <row r="27">
          <cell r="P27">
            <v>73.333333333333329</v>
          </cell>
        </row>
        <row r="28">
          <cell r="P28">
            <v>9.6666666666666661</v>
          </cell>
        </row>
        <row r="29">
          <cell r="P29">
            <v>136.33333333333334</v>
          </cell>
        </row>
        <row r="30">
          <cell r="P30">
            <v>8.875</v>
          </cell>
        </row>
        <row r="31">
          <cell r="P31">
            <v>14.166666666666666</v>
          </cell>
        </row>
        <row r="32">
          <cell r="P32">
            <v>8.8999999999999982E-2</v>
          </cell>
        </row>
        <row r="34">
          <cell r="P34">
            <v>3.956666666666667</v>
          </cell>
        </row>
      </sheetData>
      <sheetData sheetId="2">
        <row r="7">
          <cell r="P7">
            <v>85</v>
          </cell>
        </row>
        <row r="9">
          <cell r="P9">
            <v>125</v>
          </cell>
        </row>
        <row r="10">
          <cell r="P10">
            <v>8.1199999999999992</v>
          </cell>
        </row>
        <row r="12">
          <cell r="P12">
            <v>9.51</v>
          </cell>
        </row>
        <row r="21">
          <cell r="P21">
            <v>2.355</v>
          </cell>
        </row>
        <row r="27">
          <cell r="P27">
            <v>71.333333333333329</v>
          </cell>
        </row>
        <row r="28">
          <cell r="P28">
            <v>6</v>
          </cell>
        </row>
        <row r="29">
          <cell r="P29">
            <v>137</v>
          </cell>
        </row>
        <row r="30">
          <cell r="P30">
            <v>8.8149999999999995</v>
          </cell>
        </row>
        <row r="31">
          <cell r="P31">
            <v>16.166666666666668</v>
          </cell>
        </row>
        <row r="32">
          <cell r="P32">
            <v>9.5499999999999988E-2</v>
          </cell>
        </row>
        <row r="34">
          <cell r="P34">
            <v>3.7358333333333338</v>
          </cell>
        </row>
      </sheetData>
      <sheetData sheetId="3">
        <row r="7">
          <cell r="P7">
            <v>87</v>
          </cell>
        </row>
        <row r="9">
          <cell r="P9">
            <v>131</v>
          </cell>
        </row>
        <row r="10">
          <cell r="P10">
            <v>8.17</v>
          </cell>
        </row>
        <row r="12">
          <cell r="P12">
            <v>12.1</v>
          </cell>
        </row>
        <row r="21">
          <cell r="P21">
            <v>2.3183333333333334</v>
          </cell>
        </row>
        <row r="27">
          <cell r="P27">
            <v>75</v>
          </cell>
        </row>
        <row r="28">
          <cell r="P28">
            <v>6.666666666666667</v>
          </cell>
        </row>
        <row r="29">
          <cell r="P29">
            <v>147</v>
          </cell>
        </row>
        <row r="30">
          <cell r="P30">
            <v>8.8466666666666658</v>
          </cell>
        </row>
        <row r="31">
          <cell r="P31">
            <v>12.438428571428572</v>
          </cell>
        </row>
        <row r="32">
          <cell r="P32">
            <v>0.08</v>
          </cell>
        </row>
        <row r="34">
          <cell r="P34">
            <v>3.6933333333333334</v>
          </cell>
        </row>
      </sheetData>
      <sheetData sheetId="4">
        <row r="7">
          <cell r="P7">
            <v>86</v>
          </cell>
        </row>
        <row r="9">
          <cell r="P9">
            <v>130</v>
          </cell>
        </row>
        <row r="10">
          <cell r="P10">
            <v>8.24</v>
          </cell>
        </row>
        <row r="12">
          <cell r="P12">
            <v>15</v>
          </cell>
        </row>
        <row r="21">
          <cell r="P21">
            <v>2.41</v>
          </cell>
        </row>
        <row r="27">
          <cell r="P27">
            <v>75.666666666666671</v>
          </cell>
        </row>
        <row r="28">
          <cell r="P28">
            <v>4.666666666666667</v>
          </cell>
        </row>
        <row r="29">
          <cell r="P29">
            <v>143.66666666666666</v>
          </cell>
        </row>
        <row r="30">
          <cell r="P30">
            <v>8.8016666666666676</v>
          </cell>
        </row>
        <row r="31">
          <cell r="P31">
            <v>14.166666666666666</v>
          </cell>
        </row>
        <row r="32">
          <cell r="P32">
            <v>7.7166666666666675E-2</v>
          </cell>
        </row>
        <row r="34">
          <cell r="P34">
            <v>3.7933333333333326</v>
          </cell>
        </row>
      </sheetData>
      <sheetData sheetId="5">
        <row r="7">
          <cell r="P7">
            <v>86</v>
          </cell>
        </row>
        <row r="9">
          <cell r="P9">
            <v>126</v>
          </cell>
        </row>
        <row r="10">
          <cell r="P10">
            <v>8.18</v>
          </cell>
        </row>
        <row r="12">
          <cell r="P12">
            <v>14.6</v>
          </cell>
        </row>
        <row r="21">
          <cell r="P21">
            <v>2.2116666666666664</v>
          </cell>
        </row>
        <row r="27">
          <cell r="P27">
            <v>76</v>
          </cell>
        </row>
        <row r="28">
          <cell r="P28">
            <v>6.333333333333333</v>
          </cell>
        </row>
        <row r="29">
          <cell r="P29">
            <v>139</v>
          </cell>
        </row>
        <row r="30">
          <cell r="P30">
            <v>8.7650000000000006</v>
          </cell>
        </row>
        <row r="31">
          <cell r="P31">
            <v>13.833333333333334</v>
          </cell>
        </row>
        <row r="32">
          <cell r="P32">
            <v>9.2333333333333337E-2</v>
          </cell>
        </row>
        <row r="34">
          <cell r="P34">
            <v>3.8241666666666672</v>
          </cell>
        </row>
      </sheetData>
      <sheetData sheetId="6">
        <row r="7">
          <cell r="P7">
            <v>86</v>
          </cell>
        </row>
        <row r="9">
          <cell r="P9">
            <v>140</v>
          </cell>
        </row>
        <row r="10">
          <cell r="P10">
            <v>8.2200000000000006</v>
          </cell>
        </row>
        <row r="12">
          <cell r="P12">
            <v>10.6</v>
          </cell>
        </row>
        <row r="21">
          <cell r="P21">
            <v>1.9850000000000001</v>
          </cell>
        </row>
        <row r="27">
          <cell r="P27">
            <v>78.666666666666671</v>
          </cell>
        </row>
        <row r="28">
          <cell r="P28">
            <v>5.333333333333333</v>
          </cell>
        </row>
        <row r="29">
          <cell r="P29">
            <v>139.33333333333334</v>
          </cell>
        </row>
        <row r="30">
          <cell r="P30">
            <v>8.7949999999999999</v>
          </cell>
        </row>
        <row r="31">
          <cell r="P31">
            <v>14</v>
          </cell>
        </row>
        <row r="32">
          <cell r="P32">
            <v>9.2333333333333337E-2</v>
          </cell>
        </row>
        <row r="34">
          <cell r="P34">
            <v>3.8433333333333337</v>
          </cell>
        </row>
      </sheetData>
      <sheetData sheetId="7">
        <row r="7">
          <cell r="P7">
            <v>82</v>
          </cell>
        </row>
        <row r="9">
          <cell r="P9">
            <v>140</v>
          </cell>
        </row>
        <row r="10">
          <cell r="P10">
            <v>8.16</v>
          </cell>
        </row>
        <row r="12">
          <cell r="P12">
            <v>12.9</v>
          </cell>
        </row>
        <row r="21">
          <cell r="P21">
            <v>1.8474999999999997</v>
          </cell>
        </row>
        <row r="27">
          <cell r="P27">
            <v>73.666666666666671</v>
          </cell>
        </row>
        <row r="28">
          <cell r="P28">
            <v>5.666666666666667</v>
          </cell>
        </row>
        <row r="29">
          <cell r="P29">
            <v>139</v>
          </cell>
        </row>
        <row r="30">
          <cell r="P30">
            <v>8.7733333333333334</v>
          </cell>
        </row>
        <row r="31">
          <cell r="P31">
            <v>16.166666666666668</v>
          </cell>
        </row>
        <row r="32">
          <cell r="P32">
            <v>8.533333333333333E-2</v>
          </cell>
        </row>
        <row r="34">
          <cell r="P34">
            <v>3.6649999999999996</v>
          </cell>
        </row>
      </sheetData>
      <sheetData sheetId="8">
        <row r="7">
          <cell r="P7">
            <v>88</v>
          </cell>
        </row>
        <row r="9">
          <cell r="P9">
            <v>128</v>
          </cell>
        </row>
        <row r="10">
          <cell r="P10">
            <v>8.1999999999999993</v>
          </cell>
        </row>
        <row r="12">
          <cell r="P12">
            <v>12.7</v>
          </cell>
        </row>
        <row r="21">
          <cell r="P21">
            <v>1.9440000000000002</v>
          </cell>
        </row>
        <row r="27">
          <cell r="P27">
            <v>83</v>
          </cell>
        </row>
        <row r="28">
          <cell r="P28">
            <v>4.666666666666667</v>
          </cell>
        </row>
        <row r="29">
          <cell r="P29">
            <v>142.66666666666666</v>
          </cell>
        </row>
        <row r="30">
          <cell r="P30">
            <v>8.7050000000000001</v>
          </cell>
        </row>
        <row r="31">
          <cell r="P31">
            <v>15.333333333333334</v>
          </cell>
        </row>
        <row r="32">
          <cell r="P32">
            <v>9.742857142857142E-2</v>
          </cell>
        </row>
        <row r="34">
          <cell r="P34">
            <v>3.6758333333333333</v>
          </cell>
        </row>
      </sheetData>
      <sheetData sheetId="9">
        <row r="7">
          <cell r="P7">
            <v>84</v>
          </cell>
        </row>
        <row r="9">
          <cell r="P9">
            <v>131</v>
          </cell>
        </row>
        <row r="10">
          <cell r="P10">
            <v>8.27</v>
          </cell>
        </row>
        <row r="12">
          <cell r="P12">
            <v>15.7</v>
          </cell>
        </row>
        <row r="21">
          <cell r="P21">
            <v>1.7949999999999999</v>
          </cell>
        </row>
        <row r="27">
          <cell r="P27">
            <v>80</v>
          </cell>
        </row>
        <row r="28">
          <cell r="P28">
            <v>5</v>
          </cell>
        </row>
        <row r="29">
          <cell r="P29">
            <v>141.66666666666666</v>
          </cell>
        </row>
        <row r="30">
          <cell r="P30">
            <v>8.788333333333334</v>
          </cell>
        </row>
        <row r="31">
          <cell r="P31">
            <v>15</v>
          </cell>
        </row>
        <row r="32">
          <cell r="P32">
            <v>0.10016666666666667</v>
          </cell>
        </row>
        <row r="34">
          <cell r="P34">
            <v>3.6416666666666662</v>
          </cell>
        </row>
      </sheetData>
      <sheetData sheetId="10">
        <row r="7">
          <cell r="P7">
            <v>87</v>
          </cell>
        </row>
        <row r="9">
          <cell r="P9">
            <v>120</v>
          </cell>
        </row>
        <row r="10">
          <cell r="P10">
            <v>8.42</v>
          </cell>
        </row>
        <row r="12">
          <cell r="P12">
            <v>22.4</v>
          </cell>
        </row>
        <row r="21">
          <cell r="P21">
            <v>1.83</v>
          </cell>
        </row>
        <row r="27">
          <cell r="P27">
            <v>75.333333333333329</v>
          </cell>
        </row>
        <row r="28">
          <cell r="P28">
            <v>2.6666666666666665</v>
          </cell>
        </row>
        <row r="29">
          <cell r="P29">
            <v>136</v>
          </cell>
        </row>
        <row r="30">
          <cell r="P30">
            <v>8.8266666666666662</v>
          </cell>
        </row>
        <row r="31">
          <cell r="P31">
            <v>14.5</v>
          </cell>
        </row>
        <row r="32">
          <cell r="P32">
            <v>7.4124999999999996E-2</v>
          </cell>
        </row>
        <row r="34">
          <cell r="P34">
            <v>3.5316666666666676</v>
          </cell>
        </row>
      </sheetData>
      <sheetData sheetId="11">
        <row r="7">
          <cell r="P7">
            <v>87</v>
          </cell>
        </row>
        <row r="9">
          <cell r="P9">
            <v>115</v>
          </cell>
        </row>
        <row r="10">
          <cell r="P10">
            <v>8.36</v>
          </cell>
        </row>
        <row r="12">
          <cell r="P12">
            <v>14</v>
          </cell>
        </row>
        <row r="21">
          <cell r="P21">
            <v>2.1850000000000001</v>
          </cell>
        </row>
        <row r="27">
          <cell r="P27">
            <v>74.333333333333329</v>
          </cell>
        </row>
        <row r="28">
          <cell r="P28">
            <v>6.333333333333333</v>
          </cell>
        </row>
        <row r="29">
          <cell r="P29">
            <v>137.33333333333334</v>
          </cell>
        </row>
        <row r="30">
          <cell r="P30">
            <v>8.8516666666666666</v>
          </cell>
        </row>
        <row r="31">
          <cell r="P31">
            <v>14.333333333333334</v>
          </cell>
        </row>
        <row r="32">
          <cell r="P32">
            <v>0.11357142857142857</v>
          </cell>
        </row>
        <row r="34">
          <cell r="P34">
            <v>3.8091666666666661</v>
          </cell>
        </row>
      </sheetData>
      <sheetData sheetId="12">
        <row r="7">
          <cell r="P7">
            <v>88</v>
          </cell>
        </row>
        <row r="9">
          <cell r="P9">
            <v>121</v>
          </cell>
        </row>
        <row r="10">
          <cell r="P10">
            <v>8.5500000000000007</v>
          </cell>
        </row>
        <row r="12">
          <cell r="P12">
            <v>11.8</v>
          </cell>
        </row>
        <row r="21">
          <cell r="P21">
            <v>1.7716666666666665</v>
          </cell>
        </row>
        <row r="27">
          <cell r="P27">
            <v>74</v>
          </cell>
        </row>
        <row r="28">
          <cell r="P28">
            <v>3</v>
          </cell>
        </row>
        <row r="29">
          <cell r="P29">
            <v>137.66666666666666</v>
          </cell>
        </row>
        <row r="30">
          <cell r="P30">
            <v>8.8379999999999992</v>
          </cell>
        </row>
        <row r="31">
          <cell r="P31">
            <v>14.5</v>
          </cell>
        </row>
        <row r="32">
          <cell r="P32">
            <v>9.9333333333333329E-2</v>
          </cell>
        </row>
        <row r="34">
          <cell r="P34">
            <v>3.7458333333333336</v>
          </cell>
        </row>
      </sheetData>
      <sheetData sheetId="13">
        <row r="7">
          <cell r="P7">
            <v>86</v>
          </cell>
        </row>
        <row r="9">
          <cell r="P9">
            <v>123</v>
          </cell>
        </row>
        <row r="10">
          <cell r="P10">
            <v>8.2899999999999991</v>
          </cell>
        </row>
        <row r="12">
          <cell r="P12">
            <v>11.6</v>
          </cell>
        </row>
        <row r="21">
          <cell r="P21">
            <v>1.5583333333333333</v>
          </cell>
        </row>
        <row r="27">
          <cell r="P27">
            <v>81</v>
          </cell>
        </row>
        <row r="28">
          <cell r="P28">
            <v>8</v>
          </cell>
        </row>
        <row r="29">
          <cell r="P29">
            <v>144.66666666666666</v>
          </cell>
        </row>
        <row r="30">
          <cell r="P30">
            <v>8.8566666666666674</v>
          </cell>
        </row>
        <row r="31">
          <cell r="P31">
            <v>14.833333333333334</v>
          </cell>
        </row>
        <row r="32">
          <cell r="P32">
            <v>9.6166666666666664E-2</v>
          </cell>
        </row>
        <row r="34">
          <cell r="P34">
            <v>3.7250000000000001</v>
          </cell>
        </row>
      </sheetData>
      <sheetData sheetId="14">
        <row r="7">
          <cell r="P7">
            <v>84</v>
          </cell>
        </row>
        <row r="9">
          <cell r="P9">
            <v>122</v>
          </cell>
        </row>
        <row r="10">
          <cell r="P10">
            <v>8.32</v>
          </cell>
        </row>
        <row r="12">
          <cell r="P12">
            <v>11.1</v>
          </cell>
        </row>
        <row r="21">
          <cell r="P21">
            <v>1.53</v>
          </cell>
        </row>
        <row r="27">
          <cell r="P27">
            <v>81.333333333333329</v>
          </cell>
        </row>
        <row r="28">
          <cell r="P28">
            <v>6.666666666666667</v>
          </cell>
        </row>
        <row r="29">
          <cell r="P29">
            <v>144.33333333333334</v>
          </cell>
        </row>
        <row r="30">
          <cell r="P30">
            <v>8.7966666666666651</v>
          </cell>
        </row>
        <row r="31">
          <cell r="P31">
            <v>16.166666666666668</v>
          </cell>
        </row>
        <row r="32">
          <cell r="P32">
            <v>0.10716666666666667</v>
          </cell>
        </row>
        <row r="34">
          <cell r="P34">
            <v>3.625833333333333</v>
          </cell>
        </row>
      </sheetData>
      <sheetData sheetId="15">
        <row r="7">
          <cell r="P7">
            <v>90</v>
          </cell>
        </row>
        <row r="9">
          <cell r="P9">
            <v>120</v>
          </cell>
        </row>
        <row r="10">
          <cell r="P10">
            <v>8.41</v>
          </cell>
        </row>
        <row r="12">
          <cell r="P12">
            <v>10.6</v>
          </cell>
        </row>
        <row r="21">
          <cell r="P21">
            <v>1.4183333333333332</v>
          </cell>
        </row>
        <row r="27">
          <cell r="P27">
            <v>75.333333333333329</v>
          </cell>
        </row>
        <row r="28">
          <cell r="P28">
            <v>7</v>
          </cell>
        </row>
        <row r="29">
          <cell r="P29">
            <v>138</v>
          </cell>
        </row>
        <row r="30">
          <cell r="P30">
            <v>8.8716666666666679</v>
          </cell>
        </row>
        <row r="31">
          <cell r="P31">
            <v>15.666666666666666</v>
          </cell>
        </row>
        <row r="32">
          <cell r="P32">
            <v>7.5166666666666673E-2</v>
          </cell>
        </row>
        <row r="34">
          <cell r="P34">
            <v>3.5991666666666666</v>
          </cell>
        </row>
      </sheetData>
      <sheetData sheetId="16">
        <row r="7">
          <cell r="P7">
            <v>85</v>
          </cell>
        </row>
        <row r="9">
          <cell r="P9">
            <v>132</v>
          </cell>
        </row>
        <row r="10">
          <cell r="P10">
            <v>8.3699999999999992</v>
          </cell>
        </row>
        <row r="12">
          <cell r="P12">
            <v>9.49</v>
          </cell>
        </row>
        <row r="21">
          <cell r="P21">
            <v>1.6483333333333332</v>
          </cell>
        </row>
        <row r="27">
          <cell r="P27">
            <v>74.333333333333329</v>
          </cell>
        </row>
        <row r="28">
          <cell r="P28">
            <v>5</v>
          </cell>
        </row>
        <row r="29">
          <cell r="P29">
            <v>140.33333333333334</v>
          </cell>
        </row>
        <row r="30">
          <cell r="P30">
            <v>8.8083333333333353</v>
          </cell>
        </row>
        <row r="31">
          <cell r="P31">
            <v>16.333333333333332</v>
          </cell>
        </row>
        <row r="32">
          <cell r="P32">
            <v>9.0666666666666659E-2</v>
          </cell>
        </row>
        <row r="34">
          <cell r="P34">
            <v>3.6999999999999997</v>
          </cell>
        </row>
      </sheetData>
      <sheetData sheetId="17">
        <row r="7">
          <cell r="P7">
            <v>83</v>
          </cell>
        </row>
        <row r="9">
          <cell r="P9">
            <v>126</v>
          </cell>
        </row>
        <row r="10">
          <cell r="P10">
            <v>8.39</v>
          </cell>
        </row>
        <row r="12">
          <cell r="P12">
            <v>12</v>
          </cell>
        </row>
        <row r="21">
          <cell r="P21">
            <v>1.5933333333333335</v>
          </cell>
        </row>
        <row r="27">
          <cell r="P27">
            <v>72.333333333333329</v>
          </cell>
        </row>
        <row r="28">
          <cell r="P28">
            <v>4.666666666666667</v>
          </cell>
        </row>
        <row r="29">
          <cell r="P29">
            <v>137</v>
          </cell>
        </row>
        <row r="30">
          <cell r="P30">
            <v>8.7833333333333332</v>
          </cell>
        </row>
        <row r="31">
          <cell r="P31">
            <v>15.166666666666666</v>
          </cell>
        </row>
        <row r="32">
          <cell r="P32">
            <v>0.10783333333333334</v>
          </cell>
        </row>
        <row r="34">
          <cell r="P34">
            <v>3.7525000000000008</v>
          </cell>
        </row>
      </sheetData>
      <sheetData sheetId="18">
        <row r="7">
          <cell r="P7">
            <v>86</v>
          </cell>
        </row>
        <row r="9">
          <cell r="P9">
            <v>121</v>
          </cell>
        </row>
        <row r="10">
          <cell r="P10">
            <v>8.34</v>
          </cell>
        </row>
        <row r="12">
          <cell r="P12">
            <v>12.4</v>
          </cell>
        </row>
        <row r="21">
          <cell r="P21">
            <v>1.51</v>
          </cell>
        </row>
        <row r="27">
          <cell r="P27">
            <v>75.333333333333329</v>
          </cell>
        </row>
        <row r="28">
          <cell r="P28">
            <v>5.666666666666667</v>
          </cell>
        </row>
        <row r="29">
          <cell r="P29">
            <v>136</v>
          </cell>
        </row>
        <row r="30">
          <cell r="P30">
            <v>8.7550000000000008</v>
          </cell>
        </row>
        <row r="31">
          <cell r="P31">
            <v>15</v>
          </cell>
        </row>
        <row r="32">
          <cell r="P32">
            <v>9.0500000000000011E-2</v>
          </cell>
        </row>
        <row r="34">
          <cell r="P34">
            <v>3.6349999999999998</v>
          </cell>
        </row>
      </sheetData>
      <sheetData sheetId="19">
        <row r="7">
          <cell r="P7">
            <v>88</v>
          </cell>
        </row>
        <row r="9">
          <cell r="P9">
            <v>126</v>
          </cell>
        </row>
        <row r="10">
          <cell r="P10">
            <v>8.4</v>
          </cell>
        </row>
        <row r="12">
          <cell r="P12">
            <v>10.5</v>
          </cell>
        </row>
        <row r="21">
          <cell r="P21">
            <v>1.4566666666666668</v>
          </cell>
        </row>
        <row r="27">
          <cell r="P27">
            <v>75.666666666666671</v>
          </cell>
        </row>
        <row r="28">
          <cell r="P28">
            <v>7.333333333333333</v>
          </cell>
        </row>
        <row r="29">
          <cell r="P29">
            <v>134.66666666666666</v>
          </cell>
        </row>
        <row r="30">
          <cell r="P30">
            <v>8.7266666666666666</v>
          </cell>
        </row>
        <row r="31">
          <cell r="P31">
            <v>15</v>
          </cell>
        </row>
        <row r="32">
          <cell r="P32">
            <v>7.8E-2</v>
          </cell>
        </row>
        <row r="34">
          <cell r="P34">
            <v>3.6041666666666665</v>
          </cell>
        </row>
      </sheetData>
      <sheetData sheetId="20">
        <row r="7">
          <cell r="P7">
            <v>78</v>
          </cell>
        </row>
        <row r="9">
          <cell r="P9">
            <v>132</v>
          </cell>
        </row>
        <row r="10">
          <cell r="P10">
            <v>8.35</v>
          </cell>
        </row>
        <row r="21">
          <cell r="P21">
            <v>1.89</v>
          </cell>
        </row>
        <row r="27">
          <cell r="P27">
            <v>75.666666666666671</v>
          </cell>
        </row>
        <row r="28">
          <cell r="P28">
            <v>7</v>
          </cell>
        </row>
        <row r="29">
          <cell r="P29">
            <v>137.33333333333334</v>
          </cell>
        </row>
        <row r="30">
          <cell r="P30">
            <v>8.7550000000000008</v>
          </cell>
        </row>
        <row r="31">
          <cell r="P31">
            <v>14.833333333333334</v>
          </cell>
        </row>
        <row r="32">
          <cell r="P32">
            <v>7.6999999999999999E-2</v>
          </cell>
        </row>
        <row r="34">
          <cell r="P34">
            <v>3.7625000000000006</v>
          </cell>
        </row>
      </sheetData>
      <sheetData sheetId="21">
        <row r="7">
          <cell r="P7">
            <v>76</v>
          </cell>
        </row>
        <row r="9">
          <cell r="P9">
            <v>138</v>
          </cell>
        </row>
        <row r="10">
          <cell r="P10">
            <v>8.34</v>
          </cell>
        </row>
        <row r="12">
          <cell r="P12">
            <v>6.61</v>
          </cell>
        </row>
        <row r="21">
          <cell r="P21">
            <v>1.875</v>
          </cell>
        </row>
        <row r="27">
          <cell r="P27">
            <v>78.666666666666671</v>
          </cell>
        </row>
        <row r="28">
          <cell r="P28">
            <v>6</v>
          </cell>
        </row>
        <row r="29">
          <cell r="P29">
            <v>134</v>
          </cell>
        </row>
        <row r="30">
          <cell r="P30">
            <v>8.8116666666666656</v>
          </cell>
        </row>
        <row r="31">
          <cell r="P31">
            <v>14.833333333333334</v>
          </cell>
        </row>
        <row r="32">
          <cell r="P32">
            <v>9.0666666666666673E-2</v>
          </cell>
        </row>
        <row r="34">
          <cell r="P34">
            <v>3.8350000000000009</v>
          </cell>
        </row>
      </sheetData>
      <sheetData sheetId="22">
        <row r="7">
          <cell r="P7">
            <v>80</v>
          </cell>
        </row>
        <row r="9">
          <cell r="P9">
            <v>136</v>
          </cell>
        </row>
        <row r="10">
          <cell r="P10">
            <v>8.4499999999999993</v>
          </cell>
        </row>
        <row r="12">
          <cell r="P12">
            <v>7.08</v>
          </cell>
        </row>
        <row r="21">
          <cell r="P21">
            <v>1.7941666666666667</v>
          </cell>
        </row>
        <row r="27">
          <cell r="P27">
            <v>77</v>
          </cell>
        </row>
        <row r="28">
          <cell r="P28">
            <v>8.6666666666666661</v>
          </cell>
        </row>
        <row r="29">
          <cell r="P29">
            <v>137.33333333333334</v>
          </cell>
        </row>
        <row r="30">
          <cell r="P30">
            <v>8.8066666666666666</v>
          </cell>
        </row>
        <row r="31">
          <cell r="P31">
            <v>14.333333333333334</v>
          </cell>
        </row>
        <row r="32">
          <cell r="P32">
            <v>8.666666666666667E-2</v>
          </cell>
        </row>
        <row r="34">
          <cell r="P34">
            <v>3.7816666666666663</v>
          </cell>
        </row>
      </sheetData>
      <sheetData sheetId="23">
        <row r="7">
          <cell r="P7">
            <v>86</v>
          </cell>
        </row>
        <row r="9">
          <cell r="P9">
            <v>136</v>
          </cell>
        </row>
        <row r="10">
          <cell r="P10">
            <v>8.5500000000000007</v>
          </cell>
        </row>
        <row r="12">
          <cell r="P12">
            <v>6</v>
          </cell>
        </row>
        <row r="21">
          <cell r="P21">
            <v>1.5966666666666667</v>
          </cell>
        </row>
        <row r="27">
          <cell r="P27">
            <v>77.666666666666671</v>
          </cell>
        </row>
        <row r="28">
          <cell r="P28">
            <v>7</v>
          </cell>
        </row>
        <row r="29">
          <cell r="P29">
            <v>148.66666666666666</v>
          </cell>
        </row>
        <row r="30">
          <cell r="P30">
            <v>8.7866666666666671</v>
          </cell>
        </row>
        <row r="31">
          <cell r="P31">
            <v>14.666666666666666</v>
          </cell>
        </row>
        <row r="32">
          <cell r="P32">
            <v>6.2833333333333338E-2</v>
          </cell>
        </row>
        <row r="34">
          <cell r="P34">
            <v>3.6849999999999992</v>
          </cell>
        </row>
      </sheetData>
      <sheetData sheetId="24">
        <row r="7">
          <cell r="P7">
            <v>87</v>
          </cell>
        </row>
        <row r="9">
          <cell r="P9">
            <v>130</v>
          </cell>
        </row>
        <row r="10">
          <cell r="P10">
            <v>8.4700000000000006</v>
          </cell>
        </row>
        <row r="12">
          <cell r="P12">
            <v>6.22</v>
          </cell>
        </row>
        <row r="21">
          <cell r="P21">
            <v>1.7666666666666666</v>
          </cell>
        </row>
        <row r="27">
          <cell r="P27">
            <v>74.333333333333329</v>
          </cell>
        </row>
        <row r="28">
          <cell r="P28">
            <v>5.333333333333333</v>
          </cell>
        </row>
        <row r="29">
          <cell r="P29">
            <v>136.33333333333334</v>
          </cell>
        </row>
        <row r="30">
          <cell r="P30">
            <v>8.8149999999999995</v>
          </cell>
        </row>
        <row r="31">
          <cell r="P31">
            <v>14.666666666666666</v>
          </cell>
        </row>
        <row r="32">
          <cell r="P32">
            <v>0.10362499999999999</v>
          </cell>
        </row>
        <row r="34">
          <cell r="P34">
            <v>3.7475000000000001</v>
          </cell>
        </row>
      </sheetData>
      <sheetData sheetId="25">
        <row r="7">
          <cell r="P7">
            <v>86</v>
          </cell>
        </row>
        <row r="9">
          <cell r="P9">
            <v>118</v>
          </cell>
        </row>
        <row r="10">
          <cell r="P10">
            <v>8.43</v>
          </cell>
        </row>
        <row r="12">
          <cell r="P12">
            <v>6.78</v>
          </cell>
        </row>
        <row r="21">
          <cell r="P21">
            <v>1.2008333333333334</v>
          </cell>
        </row>
        <row r="27">
          <cell r="P27">
            <v>74</v>
          </cell>
        </row>
        <row r="28">
          <cell r="P28">
            <v>6.666666666666667</v>
          </cell>
        </row>
        <row r="29">
          <cell r="P29">
            <v>136.66666666666666</v>
          </cell>
        </row>
        <row r="30">
          <cell r="P30">
            <v>8.7866666666666671</v>
          </cell>
        </row>
        <row r="31">
          <cell r="P31">
            <v>14.666666666666666</v>
          </cell>
        </row>
        <row r="32">
          <cell r="P32">
            <v>8.533333333333333E-2</v>
          </cell>
        </row>
        <row r="34">
          <cell r="P34">
            <v>3.73</v>
          </cell>
        </row>
      </sheetData>
      <sheetData sheetId="26">
        <row r="7">
          <cell r="P7">
            <v>90</v>
          </cell>
        </row>
        <row r="9">
          <cell r="P9">
            <v>140</v>
          </cell>
        </row>
        <row r="10">
          <cell r="P10">
            <v>8.5299999999999994</v>
          </cell>
        </row>
        <row r="12">
          <cell r="P12">
            <v>7.91</v>
          </cell>
        </row>
        <row r="21">
          <cell r="P21">
            <v>1.2910000000000001</v>
          </cell>
        </row>
        <row r="27">
          <cell r="P27">
            <v>75</v>
          </cell>
        </row>
        <row r="28">
          <cell r="P28">
            <v>7.333333333333333</v>
          </cell>
        </row>
        <row r="29">
          <cell r="P29">
            <v>134</v>
          </cell>
        </row>
        <row r="30">
          <cell r="P30">
            <v>8.83</v>
          </cell>
        </row>
        <row r="31">
          <cell r="P31">
            <v>16.166666666666668</v>
          </cell>
        </row>
        <row r="32">
          <cell r="P32">
            <v>7.5666666666666674E-2</v>
          </cell>
        </row>
        <row r="34">
          <cell r="P34">
            <v>3.6066666666666669</v>
          </cell>
        </row>
      </sheetData>
      <sheetData sheetId="27">
        <row r="7">
          <cell r="P7">
            <v>84</v>
          </cell>
        </row>
        <row r="9">
          <cell r="P9">
            <v>144</v>
          </cell>
        </row>
        <row r="10">
          <cell r="P10">
            <v>8.51</v>
          </cell>
        </row>
        <row r="12">
          <cell r="P12">
            <v>7.53</v>
          </cell>
        </row>
        <row r="21">
          <cell r="P21">
            <v>1.5533333333333335</v>
          </cell>
        </row>
        <row r="27">
          <cell r="P27">
            <v>77.666666666666671</v>
          </cell>
        </row>
        <row r="28">
          <cell r="P28">
            <v>6.333333333333333</v>
          </cell>
        </row>
        <row r="29">
          <cell r="P29">
            <v>142.33333333333334</v>
          </cell>
        </row>
        <row r="30">
          <cell r="P30">
            <v>8.7966666666666669</v>
          </cell>
        </row>
        <row r="31">
          <cell r="P31">
            <v>14.666666666666666</v>
          </cell>
        </row>
        <row r="32">
          <cell r="P32">
            <v>8.4166666666666667E-2</v>
          </cell>
        </row>
        <row r="34">
          <cell r="P34">
            <v>3.7449999999999997</v>
          </cell>
        </row>
      </sheetData>
      <sheetData sheetId="28">
        <row r="7">
          <cell r="P7">
            <v>85</v>
          </cell>
        </row>
        <row r="9">
          <cell r="P9">
            <v>146</v>
          </cell>
        </row>
        <row r="10">
          <cell r="P10">
            <v>8.5399999999999991</v>
          </cell>
        </row>
        <row r="12">
          <cell r="P12">
            <v>8.6</v>
          </cell>
        </row>
        <row r="21">
          <cell r="P21">
            <v>1.3639999999999999</v>
          </cell>
        </row>
        <row r="27">
          <cell r="P27">
            <v>79.333333333333329</v>
          </cell>
        </row>
        <row r="28">
          <cell r="P28">
            <v>5</v>
          </cell>
        </row>
        <row r="29">
          <cell r="P29">
            <v>146</v>
          </cell>
        </row>
        <row r="30">
          <cell r="P30">
            <v>8.7866666666666671</v>
          </cell>
        </row>
        <row r="31">
          <cell r="P31">
            <v>16.333333333333332</v>
          </cell>
        </row>
        <row r="32">
          <cell r="P32">
            <v>5.9833333333333329E-2</v>
          </cell>
        </row>
        <row r="34">
          <cell r="P34">
            <v>3.3466666666666676</v>
          </cell>
        </row>
      </sheetData>
      <sheetData sheetId="29">
        <row r="7">
          <cell r="P7">
            <v>85</v>
          </cell>
        </row>
        <row r="9">
          <cell r="P9">
            <v>132</v>
          </cell>
        </row>
        <row r="10">
          <cell r="P10">
            <v>8.5500000000000007</v>
          </cell>
        </row>
        <row r="12">
          <cell r="P12">
            <v>10</v>
          </cell>
        </row>
        <row r="21">
          <cell r="P21">
            <v>1.2350000000000001</v>
          </cell>
        </row>
        <row r="27">
          <cell r="P27">
            <v>79.666666666666671</v>
          </cell>
        </row>
        <row r="28">
          <cell r="P28">
            <v>7</v>
          </cell>
        </row>
        <row r="29">
          <cell r="P29">
            <v>146.66666666666666</v>
          </cell>
        </row>
        <row r="30">
          <cell r="P30">
            <v>8.7649999999999988</v>
          </cell>
        </row>
        <row r="31">
          <cell r="P31">
            <v>14.333333333333334</v>
          </cell>
        </row>
        <row r="32">
          <cell r="P32">
            <v>5.1166666666666666E-2</v>
          </cell>
        </row>
        <row r="34">
          <cell r="P34">
            <v>3.4883333333333337</v>
          </cell>
        </row>
      </sheetData>
      <sheetData sheetId="30">
        <row r="7">
          <cell r="P7">
            <v>88</v>
          </cell>
        </row>
        <row r="9">
          <cell r="P9">
            <v>135</v>
          </cell>
        </row>
        <row r="10">
          <cell r="P10">
            <v>8.48</v>
          </cell>
        </row>
        <row r="12">
          <cell r="P12">
            <v>8.2100000000000009</v>
          </cell>
        </row>
        <row r="21">
          <cell r="P21">
            <v>1.6950000000000001</v>
          </cell>
        </row>
        <row r="27">
          <cell r="P27">
            <v>85.333333333333329</v>
          </cell>
        </row>
        <row r="28">
          <cell r="P28">
            <v>5.333333333333333</v>
          </cell>
        </row>
        <row r="29">
          <cell r="P29">
            <v>152.33333333333334</v>
          </cell>
        </row>
        <row r="30">
          <cell r="P30">
            <v>8.8233333333333341</v>
          </cell>
        </row>
        <row r="31">
          <cell r="P31">
            <v>14.5</v>
          </cell>
        </row>
        <row r="32">
          <cell r="P32">
            <v>4.3000000000000003E-2</v>
          </cell>
        </row>
        <row r="34">
          <cell r="P34">
            <v>3.6725000000000008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LAS Meter"/>
      <sheetName val="Chem. Trends"/>
      <sheetName val="Graphs"/>
    </sheetNames>
    <sheetDataSet>
      <sheetData sheetId="0"/>
      <sheetData sheetId="1"/>
      <sheetData sheetId="2"/>
      <sheetData sheetId="3">
        <row r="37">
          <cell r="E37">
            <v>1737.1256100000001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AA16" sqref="AA16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53" t="s">
        <v>26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</row>
    <row r="2" spans="1:20" x14ac:dyDescent="0.2">
      <c r="A2" s="354" t="s">
        <v>25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</row>
    <row r="3" spans="1:20" ht="18" customHeight="1" thickBot="1" x14ac:dyDescent="0.3">
      <c r="A3" s="345"/>
      <c r="B3" s="345"/>
      <c r="C3" s="141"/>
      <c r="K3" s="158"/>
      <c r="M3" s="158"/>
      <c r="N3" s="351" t="s">
        <v>120</v>
      </c>
      <c r="O3" s="352"/>
      <c r="P3" s="352"/>
      <c r="Q3" s="313"/>
      <c r="R3" s="349"/>
      <c r="S3" s="349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16935.63</v>
      </c>
      <c r="C5" s="8"/>
      <c r="D5" s="5">
        <v>8926268</v>
      </c>
      <c r="E5" s="8"/>
      <c r="F5" s="227">
        <v>33.7134</v>
      </c>
      <c r="G5" s="8"/>
      <c r="H5" s="7">
        <v>24237</v>
      </c>
      <c r="I5" s="8"/>
      <c r="J5" s="7">
        <v>4078045</v>
      </c>
      <c r="K5" s="8"/>
      <c r="L5" s="8">
        <v>13519.75</v>
      </c>
      <c r="M5" s="8"/>
      <c r="N5" s="278"/>
      <c r="O5" s="279"/>
      <c r="P5" s="280"/>
      <c r="Q5" s="278">
        <v>4333.0200000000004</v>
      </c>
      <c r="R5" s="281"/>
      <c r="S5" s="343"/>
      <c r="T5" s="324"/>
    </row>
    <row r="6" spans="1:20" ht="15" customHeight="1" x14ac:dyDescent="0.2">
      <c r="A6" s="145">
        <v>1</v>
      </c>
      <c r="B6" s="275">
        <f>'[1]1'!$J$34</f>
        <v>16940.57</v>
      </c>
      <c r="C6" s="6">
        <f>IF(ISBLANK(Pumpage!B6),"",(B6-B5))</f>
        <v>4.9399999999986903</v>
      </c>
      <c r="D6" s="276">
        <f>'[1]1'!$J$32</f>
        <v>8996750</v>
      </c>
      <c r="E6" s="6">
        <f t="shared" ref="E6:E36" si="0">IF(ISBLANK(D6),"",(D6-D5)/1000000)</f>
        <v>7.0482000000000003E-2</v>
      </c>
      <c r="F6" s="277">
        <f>'[1]1'!$J$33</f>
        <v>33.713500000000003</v>
      </c>
      <c r="G6" s="6">
        <f t="shared" ref="G6:G19" si="1">IF(ISBLANK(F6),"",(F6-F5))</f>
        <v>1.0000000000331966E-4</v>
      </c>
      <c r="H6" s="276">
        <f>'[1]1'!$J$35</f>
        <v>24435</v>
      </c>
      <c r="I6" s="6">
        <f t="shared" ref="I6:I36" si="2">IF(ISBLANK(H6),"",(H6-H5)*1000/1000000)</f>
        <v>0.19800000000000001</v>
      </c>
      <c r="J6" s="276">
        <f>'[1]1'!$J$29</f>
        <v>4180605</v>
      </c>
      <c r="K6" s="6">
        <f t="shared" ref="K6:K36" si="3">IF(ISBLANK(J6),"",(J6-J5)/1000000)</f>
        <v>0.10256</v>
      </c>
      <c r="L6" s="275">
        <f>'[1]1'!$J$31</f>
        <v>13524.64</v>
      </c>
      <c r="M6" s="6">
        <f t="shared" ref="M6:M36" si="4">IF(ISBLANK(L6),"",(L6-L5))</f>
        <v>4.8899999999994179</v>
      </c>
      <c r="N6" s="282">
        <v>730.42</v>
      </c>
      <c r="O6" s="283">
        <v>21327</v>
      </c>
      <c r="P6" s="331">
        <v>534.59</v>
      </c>
      <c r="Q6" s="331">
        <f>'[1]1'!$J$30</f>
        <v>4337.99</v>
      </c>
      <c r="R6" s="319">
        <f t="shared" ref="R6:R36" si="5">IF(ISBLANK(Q6),"",(Q6-Q5))</f>
        <v>4.9699999999993452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16945.689999999999</v>
      </c>
      <c r="C7" s="6">
        <f t="shared" ref="C7:C36" si="6">IF(ISBLANK(B7),"",(B7-B6))</f>
        <v>5.1199999999989814</v>
      </c>
      <c r="D7" s="276">
        <f>'[1]2'!$J$32</f>
        <v>9254676</v>
      </c>
      <c r="E7" s="6">
        <f t="shared" si="0"/>
        <v>0.25792599999999999</v>
      </c>
      <c r="F7" s="277">
        <f>'[1]2'!$J$33</f>
        <v>33.797199999999997</v>
      </c>
      <c r="G7" s="6">
        <f t="shared" si="1"/>
        <v>8.3699999999993224E-2</v>
      </c>
      <c r="H7" s="276">
        <f>'[1]2'!$J$35</f>
        <v>24527</v>
      </c>
      <c r="I7" s="6">
        <f t="shared" si="2"/>
        <v>9.1999999999999998E-2</v>
      </c>
      <c r="J7" s="276">
        <f>'[1]2'!$J$29</f>
        <v>4281703</v>
      </c>
      <c r="K7" s="6">
        <f t="shared" si="3"/>
        <v>0.10109799999999999</v>
      </c>
      <c r="L7" s="275">
        <f>'[1]2'!$J$31</f>
        <v>13529.65</v>
      </c>
      <c r="M7" s="6">
        <f t="shared" si="4"/>
        <v>5.0100000000002183</v>
      </c>
      <c r="N7" s="282">
        <v>730.41</v>
      </c>
      <c r="O7" s="283">
        <v>21312</v>
      </c>
      <c r="P7" s="331">
        <v>534.57000000000005</v>
      </c>
      <c r="Q7" s="331">
        <f>'[1]2'!$J$30</f>
        <v>4343.04</v>
      </c>
      <c r="R7" s="319">
        <f t="shared" si="5"/>
        <v>5.0500000000001819</v>
      </c>
      <c r="S7" s="339"/>
      <c r="T7" s="325" t="str">
        <f t="shared" ref="T7:T36" si="7">IF(ISBLANK(S7),"",(S7-S6))</f>
        <v/>
      </c>
    </row>
    <row r="8" spans="1:20" ht="15" customHeight="1" x14ac:dyDescent="0.2">
      <c r="A8" s="145">
        <v>3</v>
      </c>
      <c r="B8" s="275">
        <f>'[1]3'!$J$34</f>
        <v>16948.93</v>
      </c>
      <c r="C8" s="6">
        <f t="shared" si="6"/>
        <v>3.2400000000016007</v>
      </c>
      <c r="D8" s="276">
        <f>'[1]3'!$J$32</f>
        <v>9264466</v>
      </c>
      <c r="E8" s="6">
        <f t="shared" si="0"/>
        <v>9.7900000000000001E-3</v>
      </c>
      <c r="F8" s="277">
        <f>'[1]3'!$J$33</f>
        <v>33.7973</v>
      </c>
      <c r="G8" s="6">
        <f t="shared" si="1"/>
        <v>1.0000000000331966E-4</v>
      </c>
      <c r="H8" s="276">
        <f>'[1]3'!$J$35</f>
        <v>24527</v>
      </c>
      <c r="I8" s="6">
        <f t="shared" si="2"/>
        <v>0</v>
      </c>
      <c r="J8" s="276">
        <f>'[1]3'!$J$29</f>
        <v>4354080</v>
      </c>
      <c r="K8" s="6">
        <f t="shared" si="3"/>
        <v>7.2376999999999997E-2</v>
      </c>
      <c r="L8" s="275">
        <f>'[1]3'!$J$31</f>
        <v>13533.63</v>
      </c>
      <c r="M8" s="6">
        <f t="shared" si="4"/>
        <v>3.9799999999995634</v>
      </c>
      <c r="N8" s="282">
        <v>730.42</v>
      </c>
      <c r="O8" s="283">
        <v>21327</v>
      </c>
      <c r="P8" s="331">
        <v>534.57000000000005</v>
      </c>
      <c r="Q8" s="331">
        <f>'[1]3'!$J$30</f>
        <v>4348.05</v>
      </c>
      <c r="R8" s="319">
        <f t="shared" si="5"/>
        <v>5.0100000000002183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16955.009999999998</v>
      </c>
      <c r="C9" s="6">
        <f t="shared" si="6"/>
        <v>6.0799999999981083</v>
      </c>
      <c r="D9" s="276">
        <f>'[1]4'!$J$32</f>
        <v>9264466</v>
      </c>
      <c r="E9" s="6">
        <f t="shared" si="0"/>
        <v>0</v>
      </c>
      <c r="F9" s="277">
        <f>'[1]4'!$J$33</f>
        <v>33.797400000000003</v>
      </c>
      <c r="G9" s="6">
        <f t="shared" si="1"/>
        <v>1.0000000000331966E-4</v>
      </c>
      <c r="H9" s="276">
        <f>'[1]4'!$J$35</f>
        <v>24527</v>
      </c>
      <c r="I9" s="6">
        <f t="shared" si="2"/>
        <v>0</v>
      </c>
      <c r="J9" s="276">
        <f>'[1]4'!$J$29</f>
        <v>4451064</v>
      </c>
      <c r="K9" s="6">
        <f t="shared" si="3"/>
        <v>9.6984000000000001E-2</v>
      </c>
      <c r="L9" s="275">
        <f>'[1]4'!$J$31</f>
        <v>13539.36</v>
      </c>
      <c r="M9" s="6">
        <f t="shared" si="4"/>
        <v>5.7300000000013824</v>
      </c>
      <c r="N9" s="282">
        <v>730.41</v>
      </c>
      <c r="O9" s="283">
        <v>21312</v>
      </c>
      <c r="P9" s="331">
        <v>534.54999999999995</v>
      </c>
      <c r="Q9" s="331">
        <f>'[1]4'!$J$30</f>
        <v>4349.03</v>
      </c>
      <c r="R9" s="319">
        <f t="shared" si="5"/>
        <v>0.97999999999956344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16959.439999999999</v>
      </c>
      <c r="C10" s="6">
        <f t="shared" si="6"/>
        <v>4.430000000000291</v>
      </c>
      <c r="D10" s="276">
        <f>'[1]5'!$J$32</f>
        <v>9363414</v>
      </c>
      <c r="E10" s="6">
        <f t="shared" si="0"/>
        <v>9.8947999999999994E-2</v>
      </c>
      <c r="F10" s="277">
        <f>'[1]5'!$J$33</f>
        <v>33.826700000000002</v>
      </c>
      <c r="G10" s="6">
        <f t="shared" si="1"/>
        <v>2.9299999999999216E-2</v>
      </c>
      <c r="H10" s="276">
        <f>'[1]5'!$J$35</f>
        <v>24649</v>
      </c>
      <c r="I10" s="6">
        <f t="shared" si="2"/>
        <v>0.122</v>
      </c>
      <c r="J10" s="276">
        <f>'[1]5'!$J$29</f>
        <v>4545222</v>
      </c>
      <c r="K10" s="6">
        <f t="shared" si="3"/>
        <v>9.4158000000000006E-2</v>
      </c>
      <c r="L10" s="275">
        <f>'[1]5'!$J$31</f>
        <v>13543.82</v>
      </c>
      <c r="M10" s="6">
        <f t="shared" si="4"/>
        <v>4.4599999999991269</v>
      </c>
      <c r="N10" s="282">
        <v>730.4</v>
      </c>
      <c r="O10" s="283">
        <v>21298</v>
      </c>
      <c r="P10" s="331">
        <v>534.54</v>
      </c>
      <c r="Q10" s="331">
        <f>'[1]5'!$J$30</f>
        <v>4349.03</v>
      </c>
      <c r="R10" s="319">
        <f t="shared" si="5"/>
        <v>0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16964.02</v>
      </c>
      <c r="C11" s="6">
        <f t="shared" si="6"/>
        <v>4.5800000000017462</v>
      </c>
      <c r="D11" s="276">
        <f>'[1]6'!$J$32</f>
        <v>9716924</v>
      </c>
      <c r="E11" s="6">
        <f>IF(ISBLANK(D11),"",(D11-D10)/1000000)</f>
        <v>0.35350999999999999</v>
      </c>
      <c r="F11" s="277">
        <f>'[1]6'!$J$33</f>
        <v>33.873899999999999</v>
      </c>
      <c r="G11" s="6">
        <f t="shared" si="1"/>
        <v>4.7199999999996578E-2</v>
      </c>
      <c r="H11" s="276">
        <f>'[1]6'!$J$35</f>
        <v>24649</v>
      </c>
      <c r="I11" s="6">
        <f t="shared" si="2"/>
        <v>0</v>
      </c>
      <c r="J11" s="276">
        <f>'[1]6'!$J$29</f>
        <v>4640903</v>
      </c>
      <c r="K11" s="6">
        <f t="shared" si="3"/>
        <v>9.5681000000000002E-2</v>
      </c>
      <c r="L11" s="275">
        <f>'[1]6'!$J$31</f>
        <v>13548.7</v>
      </c>
      <c r="M11" s="6">
        <f t="shared" si="4"/>
        <v>4.8800000000010186</v>
      </c>
      <c r="N11" s="282">
        <v>730.37</v>
      </c>
      <c r="O11" s="283">
        <v>21253</v>
      </c>
      <c r="P11" s="331">
        <v>534.54</v>
      </c>
      <c r="Q11" s="331">
        <f>'[1]6'!$J$30</f>
        <v>4349.1000000000004</v>
      </c>
      <c r="R11" s="319">
        <f t="shared" si="5"/>
        <v>7.0000000000618456E-2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16970.13</v>
      </c>
      <c r="C12" s="6">
        <f>IF(ISBLANK(B12),"",(B12-B11))</f>
        <v>6.1100000000005821</v>
      </c>
      <c r="D12" s="276">
        <f>'[1]7'!$J$32</f>
        <v>9716924</v>
      </c>
      <c r="E12" s="6">
        <f t="shared" si="0"/>
        <v>0</v>
      </c>
      <c r="F12" s="277">
        <f>'[1]7'!$J$33</f>
        <v>33.873899999999999</v>
      </c>
      <c r="G12" s="6">
        <f t="shared" si="1"/>
        <v>0</v>
      </c>
      <c r="H12" s="276">
        <f>'[1]7'!$J$35</f>
        <v>24782</v>
      </c>
      <c r="I12" s="6">
        <f t="shared" si="2"/>
        <v>0.13300000000000001</v>
      </c>
      <c r="J12" s="276">
        <f>'[1]7'!$J$29</f>
        <v>4743970</v>
      </c>
      <c r="K12" s="6">
        <f t="shared" si="3"/>
        <v>0.10306700000000001</v>
      </c>
      <c r="L12" s="275">
        <f>'[1]7'!$J$31</f>
        <v>13554.32</v>
      </c>
      <c r="M12" s="6">
        <f t="shared" si="4"/>
        <v>5.6199999999989814</v>
      </c>
      <c r="N12" s="282">
        <v>730.36</v>
      </c>
      <c r="O12" s="283">
        <v>21239</v>
      </c>
      <c r="P12" s="331">
        <v>534.52</v>
      </c>
      <c r="Q12" s="331">
        <f>'[1]7'!$J$30</f>
        <v>4349.1000000000004</v>
      </c>
      <c r="R12" s="319">
        <f t="shared" si="5"/>
        <v>0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16974.37</v>
      </c>
      <c r="C13" s="6">
        <f t="shared" si="6"/>
        <v>4.2399999999979627</v>
      </c>
      <c r="D13" s="276">
        <f>'[1]8'!$J$32</f>
        <v>9984238</v>
      </c>
      <c r="E13" s="6">
        <f t="shared" si="0"/>
        <v>0.267314</v>
      </c>
      <c r="F13" s="277">
        <f>'[1]8'!$J$33</f>
        <v>33.874000000000002</v>
      </c>
      <c r="G13" s="6">
        <f t="shared" si="1"/>
        <v>1.0000000000331966E-4</v>
      </c>
      <c r="H13" s="276">
        <f>'[1]8'!$J$35</f>
        <v>24894</v>
      </c>
      <c r="I13" s="6">
        <f t="shared" si="2"/>
        <v>0.112</v>
      </c>
      <c r="J13" s="276">
        <f>'[1]8'!$J$29</f>
        <v>4822092</v>
      </c>
      <c r="K13" s="6">
        <f t="shared" si="3"/>
        <v>7.8121999999999997E-2</v>
      </c>
      <c r="L13" s="275">
        <f>'[1]8'!$J$31</f>
        <v>13558.74</v>
      </c>
      <c r="M13" s="6">
        <f t="shared" si="4"/>
        <v>4.4200000000000728</v>
      </c>
      <c r="N13" s="282">
        <v>730.35</v>
      </c>
      <c r="O13" s="283">
        <v>21224</v>
      </c>
      <c r="P13" s="331">
        <v>534.51</v>
      </c>
      <c r="Q13" s="331">
        <f>'[1]8'!$J$30</f>
        <v>4349.72</v>
      </c>
      <c r="R13" s="319">
        <f t="shared" si="5"/>
        <v>0.61999999999989086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16979.28</v>
      </c>
      <c r="C14" s="6">
        <f t="shared" si="6"/>
        <v>4.9099999999998545</v>
      </c>
      <c r="D14" s="276">
        <f>'[1]9'!$J$32</f>
        <v>10179401</v>
      </c>
      <c r="E14" s="6">
        <f t="shared" si="0"/>
        <v>0.195163</v>
      </c>
      <c r="F14" s="277">
        <f>'[1]9'!$J$33</f>
        <v>33.959200000000003</v>
      </c>
      <c r="G14" s="6">
        <f t="shared" si="1"/>
        <v>8.5200000000000387E-2</v>
      </c>
      <c r="H14" s="276">
        <f>'[1]9'!$J$35</f>
        <v>24993</v>
      </c>
      <c r="I14" s="6">
        <f t="shared" si="2"/>
        <v>9.9000000000000005E-2</v>
      </c>
      <c r="J14" s="276">
        <f>'[1]9'!$J$29</f>
        <v>4917759</v>
      </c>
      <c r="K14" s="6">
        <f t="shared" si="3"/>
        <v>9.5667000000000002E-2</v>
      </c>
      <c r="L14" s="275">
        <f>'[1]9'!$J$31</f>
        <v>13563.71</v>
      </c>
      <c r="M14" s="6">
        <f t="shared" si="4"/>
        <v>4.9699999999993452</v>
      </c>
      <c r="N14" s="282">
        <v>730.33</v>
      </c>
      <c r="O14" s="283">
        <v>21194</v>
      </c>
      <c r="P14" s="331">
        <v>534.5</v>
      </c>
      <c r="Q14" s="331">
        <f>'[1]9'!$J$30</f>
        <v>4351.68</v>
      </c>
      <c r="R14" s="319">
        <f t="shared" si="5"/>
        <v>1.9600000000000364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16983.25</v>
      </c>
      <c r="C15" s="6">
        <f t="shared" si="6"/>
        <v>3.9700000000011642</v>
      </c>
      <c r="D15" s="276">
        <f>'[1]10'!$J$32</f>
        <v>10179792.9</v>
      </c>
      <c r="E15" s="6">
        <f t="shared" si="0"/>
        <v>3.9190000000037252E-4</v>
      </c>
      <c r="F15" s="277">
        <f>'[1]10'!$J$33</f>
        <v>33.959200000000003</v>
      </c>
      <c r="G15" s="6">
        <f t="shared" si="1"/>
        <v>0</v>
      </c>
      <c r="H15" s="276">
        <f>'[1]10'!$J$35</f>
        <v>24993</v>
      </c>
      <c r="I15" s="6">
        <f t="shared" si="2"/>
        <v>0</v>
      </c>
      <c r="J15" s="276">
        <f>'[1]10'!$J$29</f>
        <v>5000823</v>
      </c>
      <c r="K15" s="6">
        <f t="shared" si="3"/>
        <v>8.3063999999999999E-2</v>
      </c>
      <c r="L15" s="275">
        <f>'[1]10'!$J$31</f>
        <v>13567.89</v>
      </c>
      <c r="M15" s="6">
        <f t="shared" si="4"/>
        <v>4.180000000000291</v>
      </c>
      <c r="N15" s="282">
        <v>730.34</v>
      </c>
      <c r="O15" s="283">
        <v>21209</v>
      </c>
      <c r="P15" s="331">
        <v>534.5</v>
      </c>
      <c r="Q15" s="331">
        <f>'[1]10'!$J$30</f>
        <v>4354.6499999999996</v>
      </c>
      <c r="R15" s="319">
        <f t="shared" si="5"/>
        <v>2.9699999999993452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16987.82</v>
      </c>
      <c r="C16" s="6">
        <f t="shared" si="6"/>
        <v>4.569999999999709</v>
      </c>
      <c r="D16" s="276">
        <f>'[1]11'!$J$32</f>
        <v>10279458</v>
      </c>
      <c r="E16" s="6">
        <f t="shared" si="0"/>
        <v>9.9665099999999632E-2</v>
      </c>
      <c r="F16" s="277">
        <f>'[1]11'!$J$33</f>
        <v>34.024000000000001</v>
      </c>
      <c r="G16" s="6">
        <f t="shared" si="1"/>
        <v>6.4799999999998192E-2</v>
      </c>
      <c r="H16" s="276">
        <f>'[1]11'!$J$35</f>
        <v>25149</v>
      </c>
      <c r="I16" s="6">
        <f t="shared" si="2"/>
        <v>0.156</v>
      </c>
      <c r="J16" s="276">
        <f>'[1]11'!$J$29</f>
        <v>5085009</v>
      </c>
      <c r="K16" s="6">
        <f t="shared" si="3"/>
        <v>8.4185999999999997E-2</v>
      </c>
      <c r="L16" s="275">
        <f>'[1]11'!$J$31</f>
        <v>13572.59</v>
      </c>
      <c r="M16" s="6">
        <f t="shared" si="4"/>
        <v>4.7000000000007276</v>
      </c>
      <c r="N16" s="282">
        <v>730.91</v>
      </c>
      <c r="O16" s="283">
        <v>22054</v>
      </c>
      <c r="P16" s="331">
        <v>534.66</v>
      </c>
      <c r="Q16" s="331">
        <f>'[1]11'!$J$30</f>
        <v>4354.6499999999996</v>
      </c>
      <c r="R16" s="319">
        <f t="shared" si="5"/>
        <v>0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16993</v>
      </c>
      <c r="C17" s="6">
        <f t="shared" si="6"/>
        <v>5.180000000000291</v>
      </c>
      <c r="D17" s="276">
        <f>'[1]12'!$J$32</f>
        <v>10582784</v>
      </c>
      <c r="E17" s="6">
        <f t="shared" si="0"/>
        <v>0.30332599999999998</v>
      </c>
      <c r="F17" s="277">
        <f>'[1]12'!$J$33</f>
        <v>34.056399999999996</v>
      </c>
      <c r="G17" s="6">
        <f t="shared" si="1"/>
        <v>3.2399999999995543E-2</v>
      </c>
      <c r="H17" s="276">
        <f>'[1]12'!$J$35</f>
        <v>25249</v>
      </c>
      <c r="I17" s="6">
        <f t="shared" si="2"/>
        <v>0.1</v>
      </c>
      <c r="J17" s="276">
        <f>'[1]12'!$J$29</f>
        <v>5184220</v>
      </c>
      <c r="K17" s="6">
        <f t="shared" si="3"/>
        <v>9.9210999999999994E-2</v>
      </c>
      <c r="L17" s="275">
        <f>'[1]12'!$J$31</f>
        <v>13577.85</v>
      </c>
      <c r="M17" s="6">
        <f t="shared" si="4"/>
        <v>5.2600000000002183</v>
      </c>
      <c r="N17" s="282">
        <v>730.92</v>
      </c>
      <c r="O17" s="283">
        <v>22069</v>
      </c>
      <c r="P17" s="331">
        <v>534.65</v>
      </c>
      <c r="Q17" s="331">
        <f>'[1]12'!$J$30</f>
        <v>4354.6499999999996</v>
      </c>
      <c r="R17" s="319">
        <f t="shared" si="5"/>
        <v>0</v>
      </c>
      <c r="S17" s="339"/>
      <c r="T17" s="325" t="str">
        <f t="shared" si="7"/>
        <v/>
      </c>
    </row>
    <row r="18" spans="1:20" ht="15" customHeight="1" x14ac:dyDescent="0.2">
      <c r="A18" s="145">
        <v>13</v>
      </c>
      <c r="B18" s="275">
        <f>'[1]13'!$J$34</f>
        <v>16998.330000000002</v>
      </c>
      <c r="C18" s="6">
        <f t="shared" si="6"/>
        <v>5.3300000000017462</v>
      </c>
      <c r="D18" s="276">
        <f>'[1]13'!$J$32</f>
        <v>10828823</v>
      </c>
      <c r="E18" s="6">
        <f t="shared" si="0"/>
        <v>0.24603900000000001</v>
      </c>
      <c r="F18" s="277">
        <f>'[1]13'!$J$33</f>
        <v>34.056399999999996</v>
      </c>
      <c r="G18" s="6">
        <f t="shared" si="1"/>
        <v>0</v>
      </c>
      <c r="H18" s="276">
        <f>'[1]13'!$J$35</f>
        <v>25496</v>
      </c>
      <c r="I18" s="6">
        <f t="shared" si="2"/>
        <v>0.247</v>
      </c>
      <c r="J18" s="276">
        <f>'[1]13'!$J$29</f>
        <v>5283645</v>
      </c>
      <c r="K18" s="6">
        <f t="shared" si="3"/>
        <v>9.9424999999999999E-2</v>
      </c>
      <c r="L18" s="275">
        <f>'[1]13'!$J$31</f>
        <v>13583.14</v>
      </c>
      <c r="M18" s="6">
        <f t="shared" si="4"/>
        <v>5.2899999999990541</v>
      </c>
      <c r="N18" s="282">
        <v>730.93</v>
      </c>
      <c r="O18" s="283">
        <v>22084</v>
      </c>
      <c r="P18" s="331">
        <v>584.66</v>
      </c>
      <c r="Q18" s="331">
        <f>'[1]13'!$J$30</f>
        <v>4356.6099999999997</v>
      </c>
      <c r="R18" s="319">
        <f t="shared" si="5"/>
        <v>1.9600000000000364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17003.45</v>
      </c>
      <c r="C19" s="6">
        <f t="shared" si="6"/>
        <v>5.1199999999989814</v>
      </c>
      <c r="D19" s="276">
        <f>'[1]14'!$J$32</f>
        <v>10995334.199999999</v>
      </c>
      <c r="E19" s="6">
        <f t="shared" si="0"/>
        <v>0.16651119999999925</v>
      </c>
      <c r="F19" s="277">
        <f>'[1]14'!$J$33</f>
        <v>34.086300000000001</v>
      </c>
      <c r="G19" s="6">
        <f t="shared" si="1"/>
        <v>2.9900000000004923E-2</v>
      </c>
      <c r="H19" s="276">
        <f>'[1]14'!$J$35</f>
        <v>25496</v>
      </c>
      <c r="I19" s="6">
        <f t="shared" si="2"/>
        <v>0</v>
      </c>
      <c r="J19" s="276">
        <f>'[1]14'!$J$29</f>
        <v>5381888</v>
      </c>
      <c r="K19" s="6">
        <f t="shared" si="3"/>
        <v>9.8242999999999997E-2</v>
      </c>
      <c r="L19" s="275">
        <f>'[1]14'!$J$31</f>
        <v>13588.48</v>
      </c>
      <c r="M19" s="6">
        <f t="shared" si="4"/>
        <v>5.3400000000001455</v>
      </c>
      <c r="N19" s="282">
        <v>730.94</v>
      </c>
      <c r="O19" s="283">
        <v>22099</v>
      </c>
      <c r="P19" s="331">
        <v>534.66</v>
      </c>
      <c r="Q19" s="331">
        <f>'[1]14'!$J$30</f>
        <v>4360.17</v>
      </c>
      <c r="R19" s="319">
        <f t="shared" si="5"/>
        <v>3.5600000000004002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17008.55</v>
      </c>
      <c r="C20" s="6">
        <f t="shared" si="6"/>
        <v>5.0999999999985448</v>
      </c>
      <c r="D20" s="276">
        <f>'[1]15'!$J$32</f>
        <v>10995334.199999999</v>
      </c>
      <c r="E20" s="6">
        <f t="shared" si="0"/>
        <v>0</v>
      </c>
      <c r="F20" s="277">
        <f>'[1]15'!$J$33</f>
        <v>34.1494</v>
      </c>
      <c r="G20" s="6">
        <f t="shared" ref="G20:G27" si="8">IF(ISBLANK(F20),"",(F20-F19))</f>
        <v>6.3099999999998602E-2</v>
      </c>
      <c r="H20" s="276">
        <f>'[1]15'!$J$35</f>
        <v>25496</v>
      </c>
      <c r="I20" s="6">
        <f t="shared" si="2"/>
        <v>0</v>
      </c>
      <c r="J20" s="276">
        <f>'[1]15'!$J$29</f>
        <v>5484006</v>
      </c>
      <c r="K20" s="6">
        <f t="shared" si="3"/>
        <v>0.102118</v>
      </c>
      <c r="L20" s="275">
        <f>'[1]15'!$J$31</f>
        <v>13593.51</v>
      </c>
      <c r="M20" s="6">
        <f t="shared" si="4"/>
        <v>5.0300000000006548</v>
      </c>
      <c r="N20" s="282">
        <v>730.95</v>
      </c>
      <c r="O20" s="283">
        <v>22114</v>
      </c>
      <c r="P20" s="331">
        <v>534.66</v>
      </c>
      <c r="Q20" s="331">
        <f>'[1]15'!$J$30</f>
        <v>4363.74</v>
      </c>
      <c r="R20" s="319">
        <f t="shared" si="5"/>
        <v>3.569999999999709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17013.66</v>
      </c>
      <c r="C21" s="6">
        <f t="shared" si="6"/>
        <v>5.1100000000005821</v>
      </c>
      <c r="D21" s="276">
        <f>'[1]16'!$J$32</f>
        <v>11192039</v>
      </c>
      <c r="E21" s="6">
        <f t="shared" si="0"/>
        <v>0.19670480000000073</v>
      </c>
      <c r="F21" s="277">
        <f>'[1]16'!$J$33</f>
        <v>34.1509</v>
      </c>
      <c r="G21" s="6">
        <f t="shared" si="8"/>
        <v>1.5000000000000568E-3</v>
      </c>
      <c r="H21" s="276">
        <f>'[1]16'!$J$35</f>
        <v>25600</v>
      </c>
      <c r="I21" s="6">
        <f>IF(ISBLANK(H21),"",(H21-H20)*1000/1000000)</f>
        <v>0.104</v>
      </c>
      <c r="J21" s="276">
        <f>'[1]16'!$J$29</f>
        <v>5583227</v>
      </c>
      <c r="K21" s="6">
        <f t="shared" si="3"/>
        <v>9.9221000000000004E-2</v>
      </c>
      <c r="L21" s="275">
        <f>'[1]16'!$J$31</f>
        <v>13598.47</v>
      </c>
      <c r="M21" s="6">
        <f t="shared" si="4"/>
        <v>4.9599999999991269</v>
      </c>
      <c r="N21" s="282">
        <v>730.97</v>
      </c>
      <c r="O21" s="283">
        <v>22143</v>
      </c>
      <c r="P21" s="331">
        <v>534.66999999999996</v>
      </c>
      <c r="Q21" s="331">
        <f>'[1]16'!$J$30</f>
        <v>4367.33</v>
      </c>
      <c r="R21" s="319">
        <f t="shared" si="5"/>
        <v>3.5900000000001455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f>'[1]17'!$J$34</f>
        <v>17018.63</v>
      </c>
      <c r="C22" s="6">
        <f t="shared" si="6"/>
        <v>4.9700000000011642</v>
      </c>
      <c r="D22" s="276">
        <f>'[1]17'!$J$32</f>
        <v>11347944</v>
      </c>
      <c r="E22" s="6">
        <f t="shared" si="0"/>
        <v>0.15590499999999999</v>
      </c>
      <c r="F22" s="277">
        <f>'[1]17'!$J$33</f>
        <v>34.218800000000002</v>
      </c>
      <c r="G22" s="6">
        <f t="shared" si="8"/>
        <v>6.7900000000001626E-2</v>
      </c>
      <c r="H22" s="276">
        <f>'[1]17'!$J$35</f>
        <v>25756</v>
      </c>
      <c r="I22" s="6">
        <f t="shared" si="2"/>
        <v>0.156</v>
      </c>
      <c r="J22" s="276">
        <f>'[1]17'!$J$29</f>
        <v>5684395</v>
      </c>
      <c r="K22" s="6">
        <f t="shared" si="3"/>
        <v>0.10116799999999999</v>
      </c>
      <c r="L22" s="275">
        <f>'[1]17'!$J$31</f>
        <v>13603.84</v>
      </c>
      <c r="M22" s="6">
        <f t="shared" si="4"/>
        <v>5.3700000000008004</v>
      </c>
      <c r="N22" s="282">
        <v>730.99</v>
      </c>
      <c r="O22" s="283">
        <v>22173</v>
      </c>
      <c r="P22" s="331">
        <v>534.67999999999995</v>
      </c>
      <c r="Q22" s="331">
        <f>'[1]17'!$J$30</f>
        <v>4370.95</v>
      </c>
      <c r="R22" s="319">
        <f t="shared" si="5"/>
        <v>3.6199999999998909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17023.61</v>
      </c>
      <c r="C23" s="6">
        <f t="shared" si="6"/>
        <v>4.9799999999995634</v>
      </c>
      <c r="D23" s="276">
        <f>'[1]18'!$J$32</f>
        <v>11623924</v>
      </c>
      <c r="E23" s="6">
        <f t="shared" si="0"/>
        <v>0.27598</v>
      </c>
      <c r="F23" s="277">
        <f>'[1]18'!$J$33</f>
        <v>34.261499999999998</v>
      </c>
      <c r="G23" s="6">
        <f t="shared" si="8"/>
        <v>4.2699999999996407E-2</v>
      </c>
      <c r="H23" s="276">
        <f>'[1]18'!$J$35</f>
        <v>25897</v>
      </c>
      <c r="I23" s="6">
        <f t="shared" si="2"/>
        <v>0.14099999999999999</v>
      </c>
      <c r="J23" s="276">
        <f>'[1]18'!$J$29</f>
        <v>5779567</v>
      </c>
      <c r="K23" s="6">
        <f t="shared" si="3"/>
        <v>9.5172000000000007E-2</v>
      </c>
      <c r="L23" s="275">
        <f>'[1]18'!$J$31</f>
        <v>13608.8</v>
      </c>
      <c r="M23" s="6">
        <f t="shared" si="4"/>
        <v>4.9599999999991269</v>
      </c>
      <c r="N23" s="282">
        <v>731</v>
      </c>
      <c r="O23" s="283">
        <v>22188</v>
      </c>
      <c r="P23" s="331">
        <v>534.69000000000005</v>
      </c>
      <c r="Q23" s="331">
        <f>'[1]18'!$J$30</f>
        <v>4374.4399999999996</v>
      </c>
      <c r="R23" s="319">
        <f t="shared" si="5"/>
        <v>3.4899999999997817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17027.71</v>
      </c>
      <c r="C24" s="6">
        <f t="shared" si="6"/>
        <v>4.0999999999985448</v>
      </c>
      <c r="D24" s="276">
        <f>'[1]19'!$J$32</f>
        <v>11623924</v>
      </c>
      <c r="E24" s="6">
        <f t="shared" si="0"/>
        <v>0</v>
      </c>
      <c r="F24" s="277">
        <f>'[1]19'!$J$33</f>
        <v>34.261600000000001</v>
      </c>
      <c r="G24" s="6">
        <f t="shared" si="8"/>
        <v>1.0000000000331966E-4</v>
      </c>
      <c r="H24" s="276">
        <f>'[1]19'!$J$35</f>
        <v>25897</v>
      </c>
      <c r="I24" s="6">
        <f t="shared" si="2"/>
        <v>0</v>
      </c>
      <c r="J24" s="276">
        <f>'[1]19'!$J$29</f>
        <v>5864802</v>
      </c>
      <c r="K24" s="6">
        <f t="shared" si="3"/>
        <v>8.5235000000000005E-2</v>
      </c>
      <c r="L24" s="275">
        <f>'[1]19'!$J$31</f>
        <v>13612.97</v>
      </c>
      <c r="M24" s="6">
        <f t="shared" si="4"/>
        <v>4.1700000000000728</v>
      </c>
      <c r="N24" s="282">
        <v>731.01</v>
      </c>
      <c r="O24" s="283">
        <v>22203</v>
      </c>
      <c r="P24" s="331">
        <v>534.67999999999995</v>
      </c>
      <c r="Q24" s="331">
        <f>'[1]19'!$J$30</f>
        <v>4378.05</v>
      </c>
      <c r="R24" s="319">
        <f t="shared" si="5"/>
        <v>3.6100000000005821</v>
      </c>
      <c r="S24" s="339"/>
      <c r="T24" s="325" t="str">
        <f t="shared" si="7"/>
        <v/>
      </c>
    </row>
    <row r="25" spans="1:20" ht="15" customHeight="1" x14ac:dyDescent="0.2">
      <c r="A25" s="145">
        <v>20</v>
      </c>
      <c r="B25" s="275">
        <f>'[1]20'!$J$34</f>
        <v>17032.830000000002</v>
      </c>
      <c r="C25" s="6">
        <f t="shared" si="6"/>
        <v>5.1200000000026193</v>
      </c>
      <c r="D25" s="276">
        <f>'[1]20'!$J$32</f>
        <v>11623924</v>
      </c>
      <c r="E25" s="6">
        <f t="shared" si="0"/>
        <v>0</v>
      </c>
      <c r="F25" s="277">
        <f>'[1]20'!$J$33</f>
        <v>34.261699999999998</v>
      </c>
      <c r="G25" s="6">
        <f t="shared" si="8"/>
        <v>9.9999999996214228E-5</v>
      </c>
      <c r="H25" s="276">
        <f>'[1]20'!$J$35</f>
        <v>25897</v>
      </c>
      <c r="I25" s="6">
        <f t="shared" si="2"/>
        <v>0</v>
      </c>
      <c r="J25" s="276">
        <f>'[1]20'!$J$29</f>
        <v>5963256</v>
      </c>
      <c r="K25" s="6">
        <f t="shared" si="3"/>
        <v>9.8454E-2</v>
      </c>
      <c r="L25" s="275">
        <f>'[1]20'!$J$31</f>
        <v>13618.66</v>
      </c>
      <c r="M25" s="6">
        <f t="shared" si="4"/>
        <v>5.6900000000005093</v>
      </c>
      <c r="N25" s="282">
        <v>731</v>
      </c>
      <c r="O25" s="283">
        <v>22188</v>
      </c>
      <c r="P25" s="331">
        <v>534.66</v>
      </c>
      <c r="Q25" s="331">
        <f>'[1]20'!$J$30</f>
        <v>4381.6499999999996</v>
      </c>
      <c r="R25" s="319">
        <f t="shared" si="5"/>
        <v>3.5999999999994543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17037.79</v>
      </c>
      <c r="C26" s="6">
        <f t="shared" si="6"/>
        <v>4.9599999999991269</v>
      </c>
      <c r="D26" s="276">
        <f>'[1]21'!$J$32</f>
        <v>11769559</v>
      </c>
      <c r="E26" s="6">
        <f t="shared" si="0"/>
        <v>0.14563499999999999</v>
      </c>
      <c r="F26" s="277">
        <f>'[1]21'!$J$33</f>
        <v>34.277200000000001</v>
      </c>
      <c r="G26" s="6">
        <f t="shared" si="8"/>
        <v>1.5500000000002956E-2</v>
      </c>
      <c r="H26" s="276">
        <f>'[1]21'!$J$35</f>
        <v>26032</v>
      </c>
      <c r="I26" s="6">
        <f t="shared" si="2"/>
        <v>0.13500000000000001</v>
      </c>
      <c r="J26" s="276">
        <f>'[1]21'!$J$29</f>
        <v>6057993</v>
      </c>
      <c r="K26" s="6">
        <f t="shared" si="3"/>
        <v>9.4737000000000002E-2</v>
      </c>
      <c r="L26" s="275">
        <f>'[1]21'!$J$31</f>
        <v>13623.53</v>
      </c>
      <c r="M26" s="6">
        <f t="shared" si="4"/>
        <v>4.8700000000008004</v>
      </c>
      <c r="N26" s="282">
        <v>731</v>
      </c>
      <c r="O26" s="283">
        <v>22188</v>
      </c>
      <c r="P26" s="331">
        <v>534.65</v>
      </c>
      <c r="Q26" s="331">
        <f>'[1]21'!$J$30</f>
        <v>4385.13</v>
      </c>
      <c r="R26" s="319">
        <f t="shared" si="5"/>
        <v>3.4800000000004729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17043</v>
      </c>
      <c r="C27" s="6">
        <f t="shared" si="6"/>
        <v>5.2099999999991269</v>
      </c>
      <c r="D27" s="276">
        <f>'[1]22'!$J$32</f>
        <v>11924511</v>
      </c>
      <c r="E27" s="6">
        <f t="shared" si="0"/>
        <v>0.15495200000000001</v>
      </c>
      <c r="F27" s="277">
        <f>'[1]22'!$J$33</f>
        <v>34.277200000000001</v>
      </c>
      <c r="G27" s="6">
        <f t="shared" si="8"/>
        <v>0</v>
      </c>
      <c r="H27" s="276">
        <f>'[1]22'!$J$35</f>
        <v>26143</v>
      </c>
      <c r="I27" s="6">
        <f t="shared" si="2"/>
        <v>0.111</v>
      </c>
      <c r="J27" s="276">
        <f>'[1]22'!$J$29</f>
        <v>6158659</v>
      </c>
      <c r="K27" s="6">
        <f t="shared" si="3"/>
        <v>0.10066600000000001</v>
      </c>
      <c r="L27" s="275">
        <f>'[1]22'!$J$31</f>
        <v>13628.64</v>
      </c>
      <c r="M27" s="6">
        <f t="shared" si="4"/>
        <v>5.1099999999987631</v>
      </c>
      <c r="N27" s="282">
        <v>731.01</v>
      </c>
      <c r="O27" s="283">
        <v>22203</v>
      </c>
      <c r="P27" s="331">
        <v>534.64</v>
      </c>
      <c r="Q27" s="331">
        <f>'[1]22'!$J$30</f>
        <v>4388.79</v>
      </c>
      <c r="R27" s="319">
        <f t="shared" si="5"/>
        <v>3.6599999999998545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17048.150000000001</v>
      </c>
      <c r="C28" s="6">
        <f t="shared" si="6"/>
        <v>5.1500000000014552</v>
      </c>
      <c r="D28" s="276">
        <f>'[1]23'!$J$32</f>
        <v>11924511</v>
      </c>
      <c r="E28" s="6">
        <f t="shared" si="0"/>
        <v>0</v>
      </c>
      <c r="F28" s="277">
        <f>'[1]23'!$J$33</f>
        <v>34.311100000000003</v>
      </c>
      <c r="G28" s="6">
        <f t="shared" ref="G28:G36" si="9">IF(ISBLANK(F28),"",(F28-F27))</f>
        <v>3.3900000000002706E-2</v>
      </c>
      <c r="H28" s="276">
        <f>'[1]23'!$J$35</f>
        <v>26231</v>
      </c>
      <c r="I28" s="6">
        <f t="shared" si="2"/>
        <v>8.7999999999999995E-2</v>
      </c>
      <c r="J28" s="276">
        <f>'[1]23'!$J$29</f>
        <v>6257020</v>
      </c>
      <c r="K28" s="6">
        <f t="shared" si="3"/>
        <v>9.8361000000000004E-2</v>
      </c>
      <c r="L28" s="275">
        <f>'[1]23'!$J$31</f>
        <v>13633.88</v>
      </c>
      <c r="M28" s="6">
        <f t="shared" si="4"/>
        <v>5.2399999999997817</v>
      </c>
      <c r="N28" s="282">
        <v>731.04</v>
      </c>
      <c r="O28" s="283">
        <v>22248</v>
      </c>
      <c r="P28" s="331">
        <v>534.67999999999995</v>
      </c>
      <c r="Q28" s="331">
        <f>'[1]23'!$J$30</f>
        <v>4392.38</v>
      </c>
      <c r="R28" s="319">
        <f t="shared" si="5"/>
        <v>3.5900000000001455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17053.13</v>
      </c>
      <c r="C29" s="6">
        <f t="shared" si="6"/>
        <v>4.9799999999995634</v>
      </c>
      <c r="D29" s="276">
        <f>'[1]24'!$J$32</f>
        <v>12151721</v>
      </c>
      <c r="E29" s="6">
        <f t="shared" si="0"/>
        <v>0.22721</v>
      </c>
      <c r="F29" s="277">
        <f>'[1]24'!$J$33</f>
        <v>34.371600000000001</v>
      </c>
      <c r="G29" s="6">
        <f t="shared" si="9"/>
        <v>6.0499999999997556E-2</v>
      </c>
      <c r="H29" s="276">
        <f>'[1]24'!$J$35</f>
        <v>26231</v>
      </c>
      <c r="I29" s="6">
        <f t="shared" si="2"/>
        <v>0</v>
      </c>
      <c r="J29" s="276">
        <f>'[1]24'!$J$29</f>
        <v>6353588</v>
      </c>
      <c r="K29" s="6">
        <f t="shared" si="3"/>
        <v>9.6568000000000001E-2</v>
      </c>
      <c r="L29" s="275">
        <f>'[1]24'!$J$31</f>
        <v>13639.08</v>
      </c>
      <c r="M29" s="6">
        <f t="shared" si="4"/>
        <v>5.2000000000007276</v>
      </c>
      <c r="N29" s="282">
        <v>731.05</v>
      </c>
      <c r="O29" s="283">
        <v>22263</v>
      </c>
      <c r="P29" s="331">
        <v>534.66999999999996</v>
      </c>
      <c r="Q29" s="331">
        <f>'[1]24'!$J$30</f>
        <v>4395.8900000000003</v>
      </c>
      <c r="R29" s="319">
        <f t="shared" si="5"/>
        <v>3.5100000000002183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17058.22</v>
      </c>
      <c r="C30" s="6">
        <f t="shared" si="6"/>
        <v>5.0900000000001455</v>
      </c>
      <c r="D30" s="276">
        <f>'[1]25'!$J$32</f>
        <v>12330976</v>
      </c>
      <c r="E30" s="6">
        <f t="shared" si="0"/>
        <v>0.179255</v>
      </c>
      <c r="F30" s="277">
        <f>'[1]25'!$J$33</f>
        <v>34.426299999999998</v>
      </c>
      <c r="G30" s="6">
        <f t="shared" si="9"/>
        <v>5.4699999999996862E-2</v>
      </c>
      <c r="H30" s="276">
        <f>'[1]25'!$J$35</f>
        <v>26337</v>
      </c>
      <c r="I30" s="6">
        <f t="shared" si="2"/>
        <v>0.106</v>
      </c>
      <c r="J30" s="276">
        <f>'[1]25'!$J$29</f>
        <v>6450628</v>
      </c>
      <c r="K30" s="6">
        <f t="shared" si="3"/>
        <v>9.7040000000000001E-2</v>
      </c>
      <c r="L30" s="275">
        <f>'[1]25'!$J$31</f>
        <v>13644.49</v>
      </c>
      <c r="M30" s="6">
        <f t="shared" si="4"/>
        <v>5.4099999999998545</v>
      </c>
      <c r="N30" s="282">
        <v>731.05</v>
      </c>
      <c r="O30" s="283">
        <v>22263</v>
      </c>
      <c r="P30" s="331">
        <v>534.65</v>
      </c>
      <c r="Q30" s="331">
        <f>'[1]25'!$J$30</f>
        <v>4399.47</v>
      </c>
      <c r="R30" s="319">
        <f t="shared" si="5"/>
        <v>3.5799999999999272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17063.330000000002</v>
      </c>
      <c r="C31" s="6">
        <f t="shared" si="6"/>
        <v>5.1100000000005821</v>
      </c>
      <c r="D31" s="276">
        <f>'[1]26'!$J$32</f>
        <v>12405747</v>
      </c>
      <c r="E31" s="6">
        <f t="shared" si="0"/>
        <v>7.4771000000000004E-2</v>
      </c>
      <c r="F31" s="277">
        <f>'[1]26'!$J$33</f>
        <v>34.4666</v>
      </c>
      <c r="G31" s="6">
        <f t="shared" si="9"/>
        <v>4.0300000000002001E-2</v>
      </c>
      <c r="H31" s="276">
        <f>'[1]26'!$J$35</f>
        <v>26470</v>
      </c>
      <c r="I31" s="6">
        <f t="shared" si="2"/>
        <v>0.13300000000000001</v>
      </c>
      <c r="J31" s="276">
        <f>'[1]26'!$J$29</f>
        <v>6546820</v>
      </c>
      <c r="K31" s="6">
        <f t="shared" si="3"/>
        <v>9.6192E-2</v>
      </c>
      <c r="L31" s="275">
        <f>'[1]26'!$J$31</f>
        <v>13649.74</v>
      </c>
      <c r="M31" s="6">
        <f t="shared" si="4"/>
        <v>5.25</v>
      </c>
      <c r="N31" s="282">
        <v>731.05</v>
      </c>
      <c r="O31" s="283">
        <v>22263</v>
      </c>
      <c r="P31" s="331">
        <v>534.66</v>
      </c>
      <c r="Q31" s="331">
        <f>'[1]26'!$J$30</f>
        <v>4403.05</v>
      </c>
      <c r="R31" s="319">
        <f t="shared" si="5"/>
        <v>3.5799999999999272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17068.3</v>
      </c>
      <c r="C32" s="6">
        <f t="shared" si="6"/>
        <v>4.9699999999975262</v>
      </c>
      <c r="D32" s="276">
        <f>'[1]27'!$J$32</f>
        <v>12575845</v>
      </c>
      <c r="E32" s="6">
        <f t="shared" si="0"/>
        <v>0.170098</v>
      </c>
      <c r="F32" s="277">
        <f>'[1]27'!$J$33</f>
        <v>34.466700000000003</v>
      </c>
      <c r="G32" s="6">
        <f t="shared" si="9"/>
        <v>1.0000000000331966E-4</v>
      </c>
      <c r="H32" s="276">
        <f>'[1]27'!$J$35</f>
        <v>26594</v>
      </c>
      <c r="I32" s="6">
        <f t="shared" si="2"/>
        <v>0.124</v>
      </c>
      <c r="J32" s="276">
        <f>'[1]27'!$J$29</f>
        <v>6642501</v>
      </c>
      <c r="K32" s="6">
        <f t="shared" si="3"/>
        <v>9.5681000000000002E-2</v>
      </c>
      <c r="L32" s="275">
        <f>'[1]27'!$J$31</f>
        <v>13654.64</v>
      </c>
      <c r="M32" s="6">
        <f t="shared" si="4"/>
        <v>4.8999999999996362</v>
      </c>
      <c r="N32" s="282">
        <v>731.05</v>
      </c>
      <c r="O32" s="283">
        <v>22263</v>
      </c>
      <c r="P32" s="331">
        <v>534.65</v>
      </c>
      <c r="Q32" s="331">
        <f>'[1]27'!$J$30</f>
        <v>4404.63</v>
      </c>
      <c r="R32" s="319">
        <f t="shared" si="5"/>
        <v>1.5799999999999272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17073.990000000002</v>
      </c>
      <c r="C33" s="6">
        <f t="shared" si="6"/>
        <v>5.6900000000023283</v>
      </c>
      <c r="D33" s="276">
        <f>'[1]28'!$J$32</f>
        <v>12665148</v>
      </c>
      <c r="E33" s="6">
        <f t="shared" si="0"/>
        <v>8.9302999999999993E-2</v>
      </c>
      <c r="F33" s="277">
        <f>'[1]28'!$J$33</f>
        <v>34.466799999999999</v>
      </c>
      <c r="G33" s="6">
        <f t="shared" si="9"/>
        <v>9.9999999996214228E-5</v>
      </c>
      <c r="H33" s="276">
        <f>'[1]28'!$J$35</f>
        <v>26731</v>
      </c>
      <c r="I33" s="6">
        <f t="shared" si="2"/>
        <v>0.13700000000000001</v>
      </c>
      <c r="J33" s="276">
        <f>'[1]28'!$J$29</f>
        <v>6740430</v>
      </c>
      <c r="K33" s="6">
        <f t="shared" si="3"/>
        <v>9.7929000000000002E-2</v>
      </c>
      <c r="L33" s="275">
        <f>'[1]28'!$J$31</f>
        <v>13660.14</v>
      </c>
      <c r="M33" s="6">
        <f t="shared" si="4"/>
        <v>5.5</v>
      </c>
      <c r="N33" s="282">
        <v>731.1</v>
      </c>
      <c r="O33" s="283">
        <v>22337</v>
      </c>
      <c r="P33" s="331">
        <v>534.66999999999996</v>
      </c>
      <c r="Q33" s="331">
        <f>'[1]28'!$J$30</f>
        <v>4404.63</v>
      </c>
      <c r="R33" s="319">
        <f t="shared" si="5"/>
        <v>0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17077.97</v>
      </c>
      <c r="C34" s="6">
        <f t="shared" si="6"/>
        <v>3.9799999999995634</v>
      </c>
      <c r="D34" s="276">
        <f>'[1]29'!$J$32</f>
        <v>12754493</v>
      </c>
      <c r="E34" s="6">
        <f t="shared" si="0"/>
        <v>8.9344999999999994E-2</v>
      </c>
      <c r="F34" s="277">
        <f>'[1]29'!$J$33</f>
        <v>34.466900000000003</v>
      </c>
      <c r="G34" s="6">
        <f t="shared" si="9"/>
        <v>1.0000000000331966E-4</v>
      </c>
      <c r="H34" s="276">
        <f>'[1]29'!$J$35</f>
        <v>26731</v>
      </c>
      <c r="I34" s="6">
        <f t="shared" si="2"/>
        <v>0</v>
      </c>
      <c r="J34" s="276">
        <f>'[1]29'!$J$29</f>
        <v>6823808</v>
      </c>
      <c r="K34" s="6">
        <f t="shared" si="3"/>
        <v>8.3377999999999994E-2</v>
      </c>
      <c r="L34" s="275">
        <f>'[1]29'!$J$31</f>
        <v>13664.42</v>
      </c>
      <c r="M34" s="6">
        <f t="shared" si="4"/>
        <v>4.2800000000006548</v>
      </c>
      <c r="N34" s="282">
        <v>731.08</v>
      </c>
      <c r="O34" s="283">
        <v>22308</v>
      </c>
      <c r="P34" s="331">
        <v>534.74</v>
      </c>
      <c r="Q34" s="331">
        <f>'[1]29'!$J$30</f>
        <v>4404.63</v>
      </c>
      <c r="R34" s="319">
        <f t="shared" si="5"/>
        <v>0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>
        <f>'[1]30'!$J$34</f>
        <v>17083.52</v>
      </c>
      <c r="C35" s="6">
        <f t="shared" si="6"/>
        <v>5.5499999999992724</v>
      </c>
      <c r="D35" s="276">
        <f>'[1]30'!$J$32</f>
        <v>12845702</v>
      </c>
      <c r="E35" s="6">
        <f t="shared" si="0"/>
        <v>9.1208999999999998E-2</v>
      </c>
      <c r="F35" s="277">
        <f>'[1]30'!$J$33</f>
        <v>34.552500000000002</v>
      </c>
      <c r="G35" s="6">
        <f t="shared" si="9"/>
        <v>8.5599999999999454E-2</v>
      </c>
      <c r="H35" s="276">
        <f>'[1]30'!$J$35</f>
        <v>26731</v>
      </c>
      <c r="I35" s="6">
        <f t="shared" si="2"/>
        <v>0</v>
      </c>
      <c r="J35" s="276">
        <f>'[1]30'!$J$29</f>
        <v>6929439</v>
      </c>
      <c r="K35" s="6">
        <f t="shared" si="3"/>
        <v>0.105631</v>
      </c>
      <c r="L35" s="275">
        <f>'[1]30'!$J$31</f>
        <v>13669.86</v>
      </c>
      <c r="M35" s="6">
        <f t="shared" si="4"/>
        <v>5.4400000000005093</v>
      </c>
      <c r="N35" s="282">
        <v>731.14</v>
      </c>
      <c r="O35" s="283">
        <v>22397</v>
      </c>
      <c r="P35" s="331">
        <v>534.73</v>
      </c>
      <c r="Q35" s="331">
        <f>'[1]30'!$J$30</f>
        <v>4404.63</v>
      </c>
      <c r="R35" s="319">
        <f t="shared" si="5"/>
        <v>0</v>
      </c>
      <c r="S35" s="284"/>
      <c r="T35" s="325" t="str">
        <f t="shared" si="7"/>
        <v/>
      </c>
    </row>
    <row r="36" spans="1:20" ht="13.5" thickBot="1" x14ac:dyDescent="0.25">
      <c r="A36" s="146">
        <v>31</v>
      </c>
      <c r="B36" s="275">
        <f>'[1]31'!$J$34</f>
        <v>17088.990000000002</v>
      </c>
      <c r="C36" s="6">
        <f t="shared" si="6"/>
        <v>5.4700000000011642</v>
      </c>
      <c r="D36" s="276">
        <f>'[1]31'!$J$32</f>
        <v>12868037</v>
      </c>
      <c r="E36" s="6">
        <f t="shared" si="0"/>
        <v>2.2335000000000001E-2</v>
      </c>
      <c r="F36" s="277">
        <f>'[1]31'!$J$33</f>
        <v>34.552799999999998</v>
      </c>
      <c r="G36" s="6">
        <f t="shared" si="9"/>
        <v>2.9999999999574811E-4</v>
      </c>
      <c r="H36" s="276">
        <f>'[1]31'!$J$35</f>
        <v>26731</v>
      </c>
      <c r="I36" s="6">
        <f t="shared" si="2"/>
        <v>0</v>
      </c>
      <c r="J36" s="276">
        <f>'[1]31'!$J$29</f>
        <v>7033443</v>
      </c>
      <c r="K36" s="6">
        <f t="shared" si="3"/>
        <v>0.104004</v>
      </c>
      <c r="L36" s="275">
        <f>'[1]31'!$J$31</f>
        <v>13675.22</v>
      </c>
      <c r="M36" s="6">
        <f t="shared" si="4"/>
        <v>5.3599999999987631</v>
      </c>
      <c r="N36" s="285">
        <v>731.14</v>
      </c>
      <c r="O36" s="286">
        <v>22397</v>
      </c>
      <c r="P36" s="332">
        <v>534.73</v>
      </c>
      <c r="Q36" s="331">
        <f>'[1]31'!$J$30</f>
        <v>4404.63</v>
      </c>
      <c r="R36" s="319">
        <f t="shared" si="5"/>
        <v>0</v>
      </c>
      <c r="S36" s="287"/>
      <c r="T36" s="326" t="str">
        <f t="shared" si="7"/>
        <v/>
      </c>
    </row>
    <row r="37" spans="1:20" s="14" customFormat="1" x14ac:dyDescent="0.2">
      <c r="A37" s="147" t="s">
        <v>12</v>
      </c>
      <c r="B37" s="148">
        <f>SUMIF(B6:B36,"&lt;&gt;#VALUE!")</f>
        <v>527424.67000000004</v>
      </c>
      <c r="C37" s="148">
        <f>SUMIF(C6:C36,"&lt;&gt;#VALUE!")</f>
        <v>153.36000000000058</v>
      </c>
      <c r="D37" s="149"/>
      <c r="E37" s="148">
        <f>SUMIF(E6:E36,"&lt;&gt;#VALUE!")</f>
        <v>3.9417690000000003</v>
      </c>
      <c r="F37" s="149"/>
      <c r="G37" s="148">
        <f>SUMIF(G6:G36,"&lt;&gt;#VALUE!")</f>
        <v>0.8393999999999977</v>
      </c>
      <c r="H37" s="149"/>
      <c r="I37" s="148">
        <f>SUMIF(I6:I36,"&lt;&gt;#VALUE!")</f>
        <v>2.4940000000000002</v>
      </c>
      <c r="J37" s="150"/>
      <c r="K37" s="148">
        <f>SUMIF(K6:K36,"&lt;&gt;#VALUE!")</f>
        <v>2.9553980000000002</v>
      </c>
      <c r="L37" s="148"/>
      <c r="M37" s="148">
        <f>SUMIF(M6:M36,"&lt;&gt;#VALUE!")</f>
        <v>155.46999999999935</v>
      </c>
      <c r="N37" s="148"/>
      <c r="O37" s="197"/>
      <c r="P37" s="148"/>
      <c r="Q37" s="314"/>
      <c r="R37" s="320">
        <f>SUMIF(R6:R36,"&lt;&gt;#VALUE!")</f>
        <v>71.609999999999673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17013.699032258064</v>
      </c>
      <c r="C38" s="143">
        <f>AVERAGEIF(C6:C36,"&lt;&gt;#VALUE!")</f>
        <v>4.9470967741935672</v>
      </c>
      <c r="D38" s="143"/>
      <c r="E38" s="143">
        <f>AVERAGEIF(E6:E36,"&lt;&gt;#VALUE!")</f>
        <v>0.12715383870967742</v>
      </c>
      <c r="F38" s="143"/>
      <c r="G38" s="143">
        <f>AVERAGEIF(G6:G36,"&lt;&gt;#VALUE!")</f>
        <v>2.7077419354838636E-2</v>
      </c>
      <c r="H38" s="143"/>
      <c r="I38" s="143">
        <f>AVERAGEIF(I6:I36,"&lt;&gt;#VALUE!")</f>
        <v>8.0451612903225819E-2</v>
      </c>
      <c r="J38" s="143"/>
      <c r="K38" s="143">
        <f>AVERAGEIF(K6:K36,"&lt;&gt;#VALUE!")</f>
        <v>9.5335419354838719E-2</v>
      </c>
      <c r="L38" s="143"/>
      <c r="M38" s="143">
        <f>AVERAGEIF(M6:M36,"&lt;&gt;#VALUE!")</f>
        <v>5.0151612903225598</v>
      </c>
      <c r="N38" s="143">
        <f>AVERAGEIF(N6:N36,"&lt;&gt;#VALUE!")</f>
        <v>730.81096774193531</v>
      </c>
      <c r="O38" s="198"/>
      <c r="P38" s="143">
        <f>AVERAGEIF(P6:P36,"&lt;&gt;#VALUE!")</f>
        <v>536.24290322580646</v>
      </c>
      <c r="Q38" s="315"/>
      <c r="R38" s="321">
        <f>AVERAGEIF(R6:R36,"&lt;&gt;#VALUE!")</f>
        <v>2.3099999999999894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3.2400000000016007</v>
      </c>
      <c r="D39" s="16"/>
      <c r="E39" s="16">
        <f>MIN(E6:E36)</f>
        <v>0</v>
      </c>
      <c r="F39" s="16"/>
      <c r="G39" s="16">
        <f>MIN(G6:G36)</f>
        <v>0</v>
      </c>
      <c r="H39" s="16"/>
      <c r="I39" s="16">
        <f>MIN(I6:I36)</f>
        <v>0</v>
      </c>
      <c r="J39" s="16"/>
      <c r="K39" s="16">
        <f>MIN(K6:K36)</f>
        <v>7.2376999999999997E-2</v>
      </c>
      <c r="L39" s="16"/>
      <c r="M39" s="16">
        <f>MIN(M6:M36)</f>
        <v>3.9799999999995634</v>
      </c>
      <c r="N39" s="16">
        <f>MIN(N6:N36)</f>
        <v>730.33</v>
      </c>
      <c r="O39" s="199"/>
      <c r="P39" s="16">
        <f>MIN(P6:P36)</f>
        <v>534.5</v>
      </c>
      <c r="Q39" s="316"/>
      <c r="R39" s="322">
        <f>MIN(R6:R36)</f>
        <v>0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6.1100000000005821</v>
      </c>
      <c r="D40" s="153"/>
      <c r="E40" s="153">
        <f>MAX(E6:E36)</f>
        <v>0.35350999999999999</v>
      </c>
      <c r="F40" s="153"/>
      <c r="G40" s="153">
        <f>MAX(G6:G36)</f>
        <v>8.5599999999999454E-2</v>
      </c>
      <c r="H40" s="153"/>
      <c r="I40" s="153">
        <f>MAX(I6:I36)</f>
        <v>0.247</v>
      </c>
      <c r="J40" s="153"/>
      <c r="K40" s="153">
        <f>MAX(K6:K36)</f>
        <v>0.105631</v>
      </c>
      <c r="L40" s="153"/>
      <c r="M40" s="153">
        <f>MAX(M6:M36)</f>
        <v>5.7300000000013824</v>
      </c>
      <c r="N40" s="153">
        <f>MAX(N6:N36)</f>
        <v>731.14</v>
      </c>
      <c r="O40" s="200"/>
      <c r="P40" s="153">
        <f>MAX(P6:P36)</f>
        <v>584.66</v>
      </c>
      <c r="Q40" s="317"/>
      <c r="R40" s="323">
        <f>MAX(R6:R36)</f>
        <v>5.0500000000001819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50" t="s">
        <v>11</v>
      </c>
      <c r="F42" s="350"/>
      <c r="G42" s="350"/>
      <c r="H42" s="350"/>
      <c r="I42" s="350"/>
    </row>
    <row r="43" spans="1:20" x14ac:dyDescent="0.2">
      <c r="A43" s="1"/>
    </row>
    <row r="45" spans="1:20" x14ac:dyDescent="0.2">
      <c r="B45" s="347" t="s">
        <v>10</v>
      </c>
      <c r="C45" s="347"/>
      <c r="D45" s="348"/>
      <c r="E45" s="19">
        <f>SUM(C37-E37)</f>
        <v>149.41823100000059</v>
      </c>
      <c r="F45" s="3"/>
      <c r="H45" s="347" t="s">
        <v>9</v>
      </c>
      <c r="I45" s="347"/>
      <c r="J45" s="347"/>
      <c r="K45" s="20">
        <f>SUM(E45-E49)</f>
        <v>-0.60237099999875454</v>
      </c>
    </row>
    <row r="46" spans="1:20" x14ac:dyDescent="0.2">
      <c r="B46" s="346" t="s">
        <v>8</v>
      </c>
      <c r="C46" s="346"/>
      <c r="D46" s="346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47" t="s">
        <v>7</v>
      </c>
      <c r="C49" s="347"/>
      <c r="D49" s="347"/>
      <c r="E49" s="20">
        <f>SUM(M37-K37-I37)</f>
        <v>150.02060199999934</v>
      </c>
      <c r="H49" s="345" t="s">
        <v>6</v>
      </c>
      <c r="I49" s="345"/>
      <c r="J49" s="345"/>
      <c r="K49" s="19">
        <f>SUMIF(C6:C36,"&gt;0")/COUNTIF(C6:C36,"&gt;0")</f>
        <v>4.9470967741935672</v>
      </c>
    </row>
    <row r="50" spans="2:11" x14ac:dyDescent="0.2">
      <c r="B50" s="346" t="s">
        <v>5</v>
      </c>
      <c r="C50" s="346"/>
      <c r="D50" s="346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47" t="s">
        <v>4</v>
      </c>
      <c r="C53" s="347"/>
      <c r="D53" s="347"/>
      <c r="E53" s="20">
        <f>SUM(E37-G37-I37)</f>
        <v>0.60836900000000238</v>
      </c>
      <c r="H53" s="347" t="s">
        <v>3</v>
      </c>
      <c r="I53" s="347"/>
      <c r="J53" s="347"/>
      <c r="K53" s="20">
        <f>MAX(C6:C36)</f>
        <v>6.1100000000005821</v>
      </c>
    </row>
    <row r="54" spans="2:11" x14ac:dyDescent="0.2">
      <c r="B54" s="346" t="s">
        <v>2</v>
      </c>
      <c r="C54" s="346"/>
      <c r="D54" s="346"/>
    </row>
    <row r="55" spans="2:11" x14ac:dyDescent="0.2">
      <c r="B55" s="346" t="s">
        <v>1</v>
      </c>
      <c r="C55" s="346"/>
      <c r="D55" s="346"/>
      <c r="E55" s="17"/>
    </row>
    <row r="56" spans="2:11" x14ac:dyDescent="0.2">
      <c r="B56" s="346" t="s">
        <v>0</v>
      </c>
      <c r="C56" s="346"/>
      <c r="D56" s="346"/>
      <c r="E56" s="18"/>
    </row>
  </sheetData>
  <mergeCells count="17">
    <mergeCell ref="R3:S3"/>
    <mergeCell ref="E42:I42"/>
    <mergeCell ref="A3:B3"/>
    <mergeCell ref="N3:P3"/>
    <mergeCell ref="A1:T1"/>
    <mergeCell ref="A2:T2"/>
    <mergeCell ref="B54:D54"/>
    <mergeCell ref="B55:D55"/>
    <mergeCell ref="B56:D56"/>
    <mergeCell ref="B46:D46"/>
    <mergeCell ref="B49:D49"/>
    <mergeCell ref="H49:J49"/>
    <mergeCell ref="B50:D50"/>
    <mergeCell ref="B53:D53"/>
    <mergeCell ref="H53:J53"/>
    <mergeCell ref="B45:D45"/>
    <mergeCell ref="H45:J45"/>
  </mergeCells>
  <conditionalFormatting sqref="C4 G4 I4 K4 M4 E4 B39:D39 A37:D37 F37 F39 H39 H37 J39 L39 O37 O39 S39:T39 S37:T37 J7:J37 L7:L37 A5:T36">
    <cfRule type="expression" dxfId="16" priority="39" stopIfTrue="1">
      <formula>MOD(ROW(),2)=0</formula>
    </cfRule>
  </conditionalFormatting>
  <conditionalFormatting sqref="E53">
    <cfRule type="cellIs" dxfId="15" priority="38" stopIfTrue="1" operator="greaterThan">
      <formula>0</formula>
    </cfRule>
  </conditionalFormatting>
  <conditionalFormatting sqref="K45">
    <cfRule type="cellIs" dxfId="14" priority="36" stopIfTrue="1" operator="greaterThan">
      <formula>0.5</formula>
    </cfRule>
    <cfRule type="cellIs" dxfId="13" priority="37" stopIfTrue="1" operator="lessThan">
      <formula>-0.5</formula>
    </cfRule>
  </conditionalFormatting>
  <conditionalFormatting sqref="E39 E37">
    <cfRule type="expression" dxfId="12" priority="9" stopIfTrue="1">
      <formula>MOD(ROW(),2)=0</formula>
    </cfRule>
  </conditionalFormatting>
  <conditionalFormatting sqref="G39 G37">
    <cfRule type="expression" dxfId="11" priority="7" stopIfTrue="1">
      <formula>MOD(ROW(),2)=0</formula>
    </cfRule>
  </conditionalFormatting>
  <conditionalFormatting sqref="I39 I37">
    <cfRule type="expression" dxfId="10" priority="6" stopIfTrue="1">
      <formula>MOD(ROW(),2)=0</formula>
    </cfRule>
  </conditionalFormatting>
  <conditionalFormatting sqref="K39 K37">
    <cfRule type="expression" dxfId="9" priority="5" stopIfTrue="1">
      <formula>MOD(ROW(),2)=0</formula>
    </cfRule>
  </conditionalFormatting>
  <conditionalFormatting sqref="M39 M37">
    <cfRule type="expression" dxfId="8" priority="4" stopIfTrue="1">
      <formula>MOD(ROW(),2)=0</formula>
    </cfRule>
  </conditionalFormatting>
  <conditionalFormatting sqref="N39 N37">
    <cfRule type="expression" dxfId="7" priority="3" stopIfTrue="1">
      <formula>MOD(ROW(),2)=0</formula>
    </cfRule>
  </conditionalFormatting>
  <conditionalFormatting sqref="P39:Q39 P37:Q37">
    <cfRule type="expression" dxfId="6" priority="2" stopIfTrue="1">
      <formula>MOD(ROW(),2)=0</formula>
    </cfRule>
  </conditionalFormatting>
  <conditionalFormatting sqref="R39 R37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A36" sqref="A36:XFD36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59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29" ht="13.15" customHeight="1" thickBot="1" x14ac:dyDescent="0.3">
      <c r="A2" s="375" t="s">
        <v>52</v>
      </c>
      <c r="B2" s="376"/>
      <c r="C2" s="376"/>
      <c r="D2" s="376"/>
      <c r="E2" s="376"/>
      <c r="F2" s="376"/>
      <c r="G2" s="376"/>
      <c r="H2" s="376"/>
      <c r="I2" s="376"/>
      <c r="J2" s="376"/>
      <c r="K2" s="183"/>
      <c r="L2" s="374" t="s">
        <v>81</v>
      </c>
      <c r="M2" s="374"/>
      <c r="N2" s="372" t="s">
        <v>121</v>
      </c>
      <c r="O2" s="373"/>
    </row>
    <row r="3" spans="1:29" ht="13.5" customHeight="1" thickBot="1" x14ac:dyDescent="0.25">
      <c r="A3" s="360" t="s">
        <v>24</v>
      </c>
      <c r="B3" s="363" t="s">
        <v>53</v>
      </c>
      <c r="C3" s="363" t="s">
        <v>28</v>
      </c>
      <c r="D3" s="366" t="s">
        <v>118</v>
      </c>
      <c r="E3" s="369" t="s">
        <v>29</v>
      </c>
      <c r="F3" s="370"/>
      <c r="G3" s="370"/>
      <c r="H3" s="370"/>
      <c r="I3" s="370"/>
      <c r="J3" s="370"/>
      <c r="K3" s="370"/>
      <c r="L3" s="370"/>
      <c r="M3" s="370"/>
      <c r="N3" s="370"/>
      <c r="O3" s="371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61"/>
      <c r="B4" s="364"/>
      <c r="C4" s="364"/>
      <c r="D4" s="367"/>
      <c r="E4" s="355" t="s">
        <v>30</v>
      </c>
      <c r="F4" s="356"/>
      <c r="G4" s="356"/>
      <c r="H4" s="356" t="s">
        <v>31</v>
      </c>
      <c r="I4" s="356"/>
      <c r="J4" s="52" t="s">
        <v>32</v>
      </c>
      <c r="K4" s="357" t="s">
        <v>33</v>
      </c>
      <c r="L4" s="357"/>
      <c r="M4" s="357" t="s">
        <v>34</v>
      </c>
      <c r="N4" s="358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62"/>
      <c r="B5" s="365"/>
      <c r="C5" s="365"/>
      <c r="D5" s="368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f>'[1]1'!$I$5</f>
        <v>53</v>
      </c>
      <c r="C6" s="154">
        <f>'[1]1'!$F$5</f>
        <v>0</v>
      </c>
      <c r="D6" s="136">
        <f>'[2]1'!$P$31</f>
        <v>13.333333333333334</v>
      </c>
      <c r="E6" s="271">
        <f>'[2]1'!$P$12</f>
        <v>7.91</v>
      </c>
      <c r="F6" s="269">
        <f>'[2]1'!$P$21</f>
        <v>2.3050000000000002</v>
      </c>
      <c r="G6" s="266">
        <f>'[2]1'!$P$32</f>
        <v>9.0500000000000011E-2</v>
      </c>
      <c r="H6" s="267">
        <f>'[2]1'!$P$10</f>
        <v>8.17</v>
      </c>
      <c r="I6" s="268">
        <f>'[2]1'!$P$30</f>
        <v>8.875</v>
      </c>
      <c r="J6" s="267">
        <f>'[2]1'!$P$34</f>
        <v>3.9791666666666656</v>
      </c>
      <c r="K6" s="272">
        <f>'[2]1'!$P$9</f>
        <v>135</v>
      </c>
      <c r="L6" s="272">
        <f>'[2]1'!$P$29</f>
        <v>90.030333333333331</v>
      </c>
      <c r="M6" s="272">
        <f>'[2]1'!$P$7</f>
        <v>89</v>
      </c>
      <c r="N6" s="272">
        <f>'[2]1'!$P$27</f>
        <v>68.666666666666671</v>
      </c>
      <c r="O6" s="272">
        <f>'[2]1'!$P$28</f>
        <v>8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47</v>
      </c>
      <c r="C7" s="154">
        <f>'[1]2'!$F$5</f>
        <v>0</v>
      </c>
      <c r="D7" s="136">
        <f>'[2]2'!$P$31</f>
        <v>14.166666666666666</v>
      </c>
      <c r="E7" s="271">
        <f>'[2]2'!$P$12</f>
        <v>11.4</v>
      </c>
      <c r="F7" s="269">
        <f>'[2]2'!$P$21</f>
        <v>2.2749999999999999</v>
      </c>
      <c r="G7" s="266">
        <f>'[2]2'!$P$32</f>
        <v>8.8999999999999982E-2</v>
      </c>
      <c r="H7" s="267">
        <f>'[2]2'!$P$10</f>
        <v>8.17</v>
      </c>
      <c r="I7" s="268">
        <f>'[2]2'!$P$30</f>
        <v>8.875</v>
      </c>
      <c r="J7" s="267">
        <f>'[2]2'!$P$34</f>
        <v>3.956666666666667</v>
      </c>
      <c r="K7" s="272">
        <f>'[2]2'!$P$9</f>
        <v>127</v>
      </c>
      <c r="L7" s="272">
        <f>'[2]2'!$P$29</f>
        <v>136.33333333333334</v>
      </c>
      <c r="M7" s="272">
        <f>'[2]2'!$P$7</f>
        <v>84</v>
      </c>
      <c r="N7" s="288">
        <f>'[2]2'!$P$27</f>
        <v>73.333333333333329</v>
      </c>
      <c r="O7" s="288">
        <f>'[2]2'!$P$28</f>
        <v>9.6666666666666661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36</v>
      </c>
      <c r="C8" s="154">
        <f>'[1]3'!$F$5</f>
        <v>0</v>
      </c>
      <c r="D8" s="136">
        <f>'[2]3'!$P$31</f>
        <v>16.166666666666668</v>
      </c>
      <c r="E8" s="271">
        <f>'[2]3'!$P$12</f>
        <v>9.51</v>
      </c>
      <c r="F8" s="269">
        <f>'[2]3'!$P$21</f>
        <v>2.355</v>
      </c>
      <c r="G8" s="266">
        <f>'[2]3'!$P$32</f>
        <v>9.5499999999999988E-2</v>
      </c>
      <c r="H8" s="267">
        <f>'[2]3'!$P$10</f>
        <v>8.1199999999999992</v>
      </c>
      <c r="I8" s="268">
        <f>'[2]3'!$P$30</f>
        <v>8.8149999999999995</v>
      </c>
      <c r="J8" s="267">
        <f>'[2]3'!$P$34</f>
        <v>3.7358333333333338</v>
      </c>
      <c r="K8" s="272">
        <f>'[2]3'!$P$9</f>
        <v>125</v>
      </c>
      <c r="L8" s="272">
        <f>'[2]3'!$P$29</f>
        <v>137</v>
      </c>
      <c r="M8" s="272">
        <f>'[2]3'!$P$7</f>
        <v>85</v>
      </c>
      <c r="N8" s="272">
        <f>'[2]3'!$P$27</f>
        <v>71.333333333333329</v>
      </c>
      <c r="O8" s="272">
        <f>'[2]3'!$P$28</f>
        <v>6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43</v>
      </c>
      <c r="C9" s="154">
        <f>'[1]4'!$F$5</f>
        <v>0</v>
      </c>
      <c r="D9" s="136">
        <f>'[2]4'!$P$31</f>
        <v>12.438428571428572</v>
      </c>
      <c r="E9" s="271">
        <f>'[2]4'!$P$12</f>
        <v>12.1</v>
      </c>
      <c r="F9" s="269">
        <f>'[2]4'!$P$21</f>
        <v>2.3183333333333334</v>
      </c>
      <c r="G9" s="266">
        <f>'[2]4'!$P$32</f>
        <v>0.08</v>
      </c>
      <c r="H9" s="267">
        <f>'[2]4'!$P$10</f>
        <v>8.17</v>
      </c>
      <c r="I9" s="268">
        <f>'[2]4'!$P$30</f>
        <v>8.8466666666666658</v>
      </c>
      <c r="J9" s="267">
        <f>'[2]4'!$P$34</f>
        <v>3.6933333333333334</v>
      </c>
      <c r="K9" s="272">
        <f>'[2]4'!$P$9</f>
        <v>131</v>
      </c>
      <c r="L9" s="272">
        <f>'[2]4'!$P$29</f>
        <v>147</v>
      </c>
      <c r="M9" s="272">
        <f>'[2]4'!$P$7</f>
        <v>87</v>
      </c>
      <c r="N9" s="272">
        <f>'[2]4'!$P$27</f>
        <v>75</v>
      </c>
      <c r="O9" s="272">
        <f>'[2]4'!$P$28</f>
        <v>6.666666666666667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43</v>
      </c>
      <c r="C10" s="154">
        <f>'[1]5'!$F$5</f>
        <v>0</v>
      </c>
      <c r="D10" s="136">
        <f>'[2]5'!$P$31</f>
        <v>14.166666666666666</v>
      </c>
      <c r="E10" s="271">
        <f>'[2]5'!$P$12</f>
        <v>15</v>
      </c>
      <c r="F10" s="269">
        <f>'[2]5'!$P$21</f>
        <v>2.41</v>
      </c>
      <c r="G10" s="266">
        <f>'[2]5'!$P$32</f>
        <v>7.7166666666666675E-2</v>
      </c>
      <c r="H10" s="267">
        <f>'[2]5'!$P$10</f>
        <v>8.24</v>
      </c>
      <c r="I10" s="268">
        <f>'[2]5'!$P$30</f>
        <v>8.8016666666666676</v>
      </c>
      <c r="J10" s="267">
        <f>'[2]5'!$P$34</f>
        <v>3.7933333333333326</v>
      </c>
      <c r="K10" s="272">
        <f>'[2]5'!$P$9</f>
        <v>130</v>
      </c>
      <c r="L10" s="272">
        <f>'[2]5'!$P$29</f>
        <v>143.66666666666666</v>
      </c>
      <c r="M10" s="272">
        <f>'[2]5'!$P$7</f>
        <v>86</v>
      </c>
      <c r="N10" s="272">
        <f>'[2]5'!$P$27</f>
        <v>75.666666666666671</v>
      </c>
      <c r="O10" s="272">
        <f>'[2]5'!$P$28</f>
        <v>4.666666666666667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37</v>
      </c>
      <c r="C11" s="154">
        <f>'[1]6'!$F$5</f>
        <v>0</v>
      </c>
      <c r="D11" s="136">
        <f>'[2]6'!$P$31</f>
        <v>13.833333333333334</v>
      </c>
      <c r="E11" s="271">
        <f>'[2]6'!$P$12</f>
        <v>14.6</v>
      </c>
      <c r="F11" s="269">
        <f>'[2]6'!$P$21</f>
        <v>2.2116666666666664</v>
      </c>
      <c r="G11" s="266">
        <f>'[2]6'!$P$32</f>
        <v>9.2333333333333337E-2</v>
      </c>
      <c r="H11" s="267">
        <f>'[2]6'!$P$10</f>
        <v>8.18</v>
      </c>
      <c r="I11" s="268">
        <f>'[2]6'!$P$30</f>
        <v>8.7650000000000006</v>
      </c>
      <c r="J11" s="267">
        <f>'[2]6'!$P$34</f>
        <v>3.8241666666666672</v>
      </c>
      <c r="K11" s="272">
        <f>'[2]6'!$P$9</f>
        <v>126</v>
      </c>
      <c r="L11" s="272">
        <f>'[2]6'!$P$29</f>
        <v>139</v>
      </c>
      <c r="M11" s="272">
        <f>'[2]6'!$P$7</f>
        <v>86</v>
      </c>
      <c r="N11" s="272">
        <f>'[2]6'!$P$27</f>
        <v>76</v>
      </c>
      <c r="O11" s="272">
        <f>'[2]6'!$P$28</f>
        <v>6.333333333333333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f>'[1]7'!$I$5</f>
        <v>43</v>
      </c>
      <c r="C12" s="154">
        <f>'[1]7'!$F$5</f>
        <v>0</v>
      </c>
      <c r="D12" s="136">
        <f>'[2]7'!$P$31</f>
        <v>14</v>
      </c>
      <c r="E12" s="271">
        <f>'[2]7'!$P$12</f>
        <v>10.6</v>
      </c>
      <c r="F12" s="269">
        <f>'[2]7'!$P$21</f>
        <v>1.9850000000000001</v>
      </c>
      <c r="G12" s="266">
        <f>'[2]7'!$P$32</f>
        <v>9.2333333333333337E-2</v>
      </c>
      <c r="H12" s="267">
        <f>'[2]7'!$P$10</f>
        <v>8.2200000000000006</v>
      </c>
      <c r="I12" s="268">
        <f>'[2]7'!$P$30</f>
        <v>8.7949999999999999</v>
      </c>
      <c r="J12" s="267">
        <f>'[2]7'!$P$34</f>
        <v>3.8433333333333337</v>
      </c>
      <c r="K12" s="272">
        <f>'[2]7'!$P$9</f>
        <v>140</v>
      </c>
      <c r="L12" s="272">
        <f>'[2]7'!$P$29</f>
        <v>139.33333333333334</v>
      </c>
      <c r="M12" s="272">
        <f>'[2]7'!$P$7</f>
        <v>86</v>
      </c>
      <c r="N12" s="272">
        <f>'[2]7'!$P$27</f>
        <v>78.666666666666671</v>
      </c>
      <c r="O12" s="272">
        <f>'[2]7'!$P$28</f>
        <v>5.333333333333333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ht="14.65" customHeight="1" x14ac:dyDescent="0.2">
      <c r="A13" s="30">
        <v>8</v>
      </c>
      <c r="B13" s="135">
        <f>'[1]8'!$I$5</f>
        <v>59</v>
      </c>
      <c r="C13" s="154">
        <f>'[1]8'!$F$5</f>
        <v>0</v>
      </c>
      <c r="D13" s="136">
        <f>'[2]8'!$P$31</f>
        <v>16.166666666666668</v>
      </c>
      <c r="E13" s="271">
        <f>'[2]8'!$P$12</f>
        <v>12.9</v>
      </c>
      <c r="F13" s="269">
        <f>'[2]8'!$P$21</f>
        <v>1.8474999999999997</v>
      </c>
      <c r="G13" s="266">
        <f>'[2]8'!$P$32</f>
        <v>8.533333333333333E-2</v>
      </c>
      <c r="H13" s="267">
        <f>'[2]8'!$P$10</f>
        <v>8.16</v>
      </c>
      <c r="I13" s="268">
        <f>'[2]8'!$P$30</f>
        <v>8.7733333333333334</v>
      </c>
      <c r="J13" s="267">
        <f>'[2]8'!$P$34</f>
        <v>3.6649999999999996</v>
      </c>
      <c r="K13" s="272">
        <f>'[2]8'!$P$9</f>
        <v>140</v>
      </c>
      <c r="L13" s="272">
        <f>'[2]8'!$P$29</f>
        <v>139</v>
      </c>
      <c r="M13" s="272">
        <f>'[2]8'!$P$7</f>
        <v>82</v>
      </c>
      <c r="N13" s="272">
        <f>'[2]8'!$P$27</f>
        <v>73.666666666666671</v>
      </c>
      <c r="O13" s="272">
        <f>'[2]8'!$P$28</f>
        <v>5.666666666666667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67</v>
      </c>
      <c r="C14" s="154">
        <f>'[1]9'!$F$5</f>
        <v>0</v>
      </c>
      <c r="D14" s="136">
        <f>'[2]9'!$P$31</f>
        <v>15.333333333333334</v>
      </c>
      <c r="E14" s="271">
        <f>'[2]9'!$P$12</f>
        <v>12.7</v>
      </c>
      <c r="F14" s="269">
        <f>'[2]9'!$P$21</f>
        <v>1.9440000000000002</v>
      </c>
      <c r="G14" s="266">
        <f>'[2]9'!$P$32</f>
        <v>9.742857142857142E-2</v>
      </c>
      <c r="H14" s="267">
        <f>'[2]9'!$P$10</f>
        <v>8.1999999999999993</v>
      </c>
      <c r="I14" s="268">
        <f>'[2]9'!$P$30</f>
        <v>8.7050000000000001</v>
      </c>
      <c r="J14" s="267">
        <f>'[2]9'!$P$34</f>
        <v>3.6758333333333333</v>
      </c>
      <c r="K14" s="272">
        <f>'[2]9'!$P$9</f>
        <v>128</v>
      </c>
      <c r="L14" s="272">
        <f>'[2]9'!$P$29</f>
        <v>142.66666666666666</v>
      </c>
      <c r="M14" s="272">
        <f>'[2]9'!$P$7</f>
        <v>88</v>
      </c>
      <c r="N14" s="272">
        <f>'[2]9'!$P$27</f>
        <v>83</v>
      </c>
      <c r="O14" s="272">
        <f>'[2]9'!$P$28</f>
        <v>4.666666666666667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44</v>
      </c>
      <c r="C15" s="154">
        <f>'[1]10'!$F$5</f>
        <v>1.6</v>
      </c>
      <c r="D15" s="136">
        <f>'[2]10'!$P$31</f>
        <v>15</v>
      </c>
      <c r="E15" s="271">
        <f>'[2]10'!$P$12</f>
        <v>15.7</v>
      </c>
      <c r="F15" s="269">
        <f>'[2]10'!$P$21</f>
        <v>1.7949999999999999</v>
      </c>
      <c r="G15" s="266">
        <f>'[2]10'!$P$32</f>
        <v>0.10016666666666667</v>
      </c>
      <c r="H15" s="267">
        <f>'[2]10'!$P$10</f>
        <v>8.27</v>
      </c>
      <c r="I15" s="268">
        <f>'[2]10'!$P$30</f>
        <v>8.788333333333334</v>
      </c>
      <c r="J15" s="267">
        <f>'[2]10'!$P$34</f>
        <v>3.6416666666666662</v>
      </c>
      <c r="K15" s="272">
        <f>'[2]10'!$P$9</f>
        <v>131</v>
      </c>
      <c r="L15" s="272">
        <f>'[2]10'!$P$29</f>
        <v>141.66666666666666</v>
      </c>
      <c r="M15" s="272">
        <f>'[2]10'!$P$7</f>
        <v>84</v>
      </c>
      <c r="N15" s="272">
        <f>'[2]10'!$P$27</f>
        <v>80</v>
      </c>
      <c r="O15" s="272">
        <f>'[2]10'!$P$28</f>
        <v>5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35</v>
      </c>
      <c r="C16" s="154">
        <f>'[1]11'!$F$5</f>
        <v>0</v>
      </c>
      <c r="D16" s="136">
        <f>'[2]11'!$P$31</f>
        <v>14.5</v>
      </c>
      <c r="E16" s="271">
        <f>'[2]11'!$P$12</f>
        <v>22.4</v>
      </c>
      <c r="F16" s="269">
        <f>'[2]11'!$P$21</f>
        <v>1.83</v>
      </c>
      <c r="G16" s="266">
        <f>'[2]11'!$P$32</f>
        <v>7.4124999999999996E-2</v>
      </c>
      <c r="H16" s="267">
        <f>'[2]11'!$P$10</f>
        <v>8.42</v>
      </c>
      <c r="I16" s="268">
        <f>'[2]11'!$P$30</f>
        <v>8.8266666666666662</v>
      </c>
      <c r="J16" s="267">
        <f>'[2]11'!$P$34</f>
        <v>3.5316666666666676</v>
      </c>
      <c r="K16" s="272">
        <f>'[2]11'!$P$9</f>
        <v>120</v>
      </c>
      <c r="L16" s="272">
        <f>'[2]11'!$P$29</f>
        <v>136</v>
      </c>
      <c r="M16" s="272">
        <f>'[2]11'!$P$7</f>
        <v>87</v>
      </c>
      <c r="N16" s="272">
        <f>'[2]11'!$P$27</f>
        <v>75.333333333333329</v>
      </c>
      <c r="O16" s="272">
        <f>'[2]11'!$P$28</f>
        <v>2.6666666666666665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58</v>
      </c>
      <c r="C17" s="154">
        <f>'[1]12'!$F$5</f>
        <v>0</v>
      </c>
      <c r="D17" s="136">
        <f>'[2]12'!$P$31</f>
        <v>14.333333333333334</v>
      </c>
      <c r="E17" s="271">
        <f>'[2]12'!$P$12</f>
        <v>14</v>
      </c>
      <c r="F17" s="269">
        <f>'[2]12'!$P$21</f>
        <v>2.1850000000000001</v>
      </c>
      <c r="G17" s="266">
        <f>'[2]12'!$P$32</f>
        <v>0.11357142857142857</v>
      </c>
      <c r="H17" s="267">
        <f>'[2]12'!$P$10</f>
        <v>8.36</v>
      </c>
      <c r="I17" s="268">
        <f>'[2]12'!$P$30</f>
        <v>8.8516666666666666</v>
      </c>
      <c r="J17" s="267">
        <f>'[2]12'!$P$34</f>
        <v>3.8091666666666661</v>
      </c>
      <c r="K17" s="272">
        <f>'[2]12'!$P$9</f>
        <v>115</v>
      </c>
      <c r="L17" s="272">
        <f>'[2]12'!$P$29</f>
        <v>137.33333333333334</v>
      </c>
      <c r="M17" s="272">
        <f>'[2]12'!$P$7</f>
        <v>87</v>
      </c>
      <c r="N17" s="272">
        <f>'[2]12'!$P$27</f>
        <v>74.333333333333329</v>
      </c>
      <c r="O17" s="272">
        <f>'[2]12'!$P$28</f>
        <v>6.333333333333333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59</v>
      </c>
      <c r="C18" s="154">
        <f>'[1]13'!$F$5</f>
        <v>0.1</v>
      </c>
      <c r="D18" s="136">
        <f>'[2]13'!$P$31</f>
        <v>14.5</v>
      </c>
      <c r="E18" s="271">
        <f>'[2]13'!$P$12</f>
        <v>11.8</v>
      </c>
      <c r="F18" s="269">
        <f>'[2]13'!$P$21</f>
        <v>1.7716666666666665</v>
      </c>
      <c r="G18" s="266">
        <f>'[2]13'!$P$32</f>
        <v>9.9333333333333329E-2</v>
      </c>
      <c r="H18" s="267">
        <f>'[2]13'!$P$10</f>
        <v>8.5500000000000007</v>
      </c>
      <c r="I18" s="268">
        <f>'[2]13'!$P$30</f>
        <v>8.8379999999999992</v>
      </c>
      <c r="J18" s="267">
        <f>'[2]13'!$P$34</f>
        <v>3.7458333333333336</v>
      </c>
      <c r="K18" s="272">
        <f>'[2]13'!$P$9</f>
        <v>121</v>
      </c>
      <c r="L18" s="272">
        <f>'[2]13'!$P$29</f>
        <v>137.66666666666666</v>
      </c>
      <c r="M18" s="272">
        <f>'[2]13'!$P$7</f>
        <v>88</v>
      </c>
      <c r="N18" s="272">
        <f>'[2]13'!$P$27</f>
        <v>74</v>
      </c>
      <c r="O18" s="272">
        <f>'[2]13'!$P$28</f>
        <v>3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64</v>
      </c>
      <c r="C19" s="154">
        <f>'[1]14'!$F$5</f>
        <v>0</v>
      </c>
      <c r="D19" s="136">
        <f>'[2]14'!$P$31</f>
        <v>14.833333333333334</v>
      </c>
      <c r="E19" s="271">
        <f>'[2]14'!$P$12</f>
        <v>11.6</v>
      </c>
      <c r="F19" s="269">
        <f>'[2]14'!$P$21</f>
        <v>1.5583333333333333</v>
      </c>
      <c r="G19" s="266">
        <f>'[2]14'!$P$32</f>
        <v>9.6166666666666664E-2</v>
      </c>
      <c r="H19" s="267">
        <f>'[2]14'!$P$10</f>
        <v>8.2899999999999991</v>
      </c>
      <c r="I19" s="268">
        <f>'[2]14'!$P$30</f>
        <v>8.8566666666666674</v>
      </c>
      <c r="J19" s="267">
        <f>'[2]14'!$P$34</f>
        <v>3.7250000000000001</v>
      </c>
      <c r="K19" s="272">
        <f>'[2]14'!$P$9</f>
        <v>123</v>
      </c>
      <c r="L19" s="272">
        <f>'[2]14'!$P$29</f>
        <v>144.66666666666666</v>
      </c>
      <c r="M19" s="272">
        <f>'[2]14'!$P$7</f>
        <v>86</v>
      </c>
      <c r="N19" s="272">
        <f>'[2]14'!$P$27</f>
        <v>81</v>
      </c>
      <c r="O19" s="272">
        <f>'[2]14'!$P$28</f>
        <v>8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64</v>
      </c>
      <c r="C20" s="154">
        <f>'[1]15'!$F$5</f>
        <v>0</v>
      </c>
      <c r="D20" s="136">
        <f>'[2]15'!$P$31</f>
        <v>16.166666666666668</v>
      </c>
      <c r="E20" s="271">
        <f>'[2]15'!$P$12</f>
        <v>11.1</v>
      </c>
      <c r="F20" s="269">
        <f>'[2]15'!$P$21</f>
        <v>1.53</v>
      </c>
      <c r="G20" s="266">
        <f>'[2]15'!$P$32</f>
        <v>0.10716666666666667</v>
      </c>
      <c r="H20" s="267">
        <f>'[2]15'!$P$10</f>
        <v>8.32</v>
      </c>
      <c r="I20" s="268">
        <f>'[2]15'!$P$30</f>
        <v>8.7966666666666651</v>
      </c>
      <c r="J20" s="267">
        <f>'[2]15'!$P$34</f>
        <v>3.625833333333333</v>
      </c>
      <c r="K20" s="272">
        <f>'[2]15'!$P$9</f>
        <v>122</v>
      </c>
      <c r="L20" s="272">
        <f>'[2]15'!$P$29</f>
        <v>144.33333333333334</v>
      </c>
      <c r="M20" s="272">
        <f>'[2]15'!$P$7</f>
        <v>84</v>
      </c>
      <c r="N20" s="272">
        <f>'[2]15'!$P$27</f>
        <v>81.333333333333329</v>
      </c>
      <c r="O20" s="272">
        <f>'[2]15'!$P$28</f>
        <v>6.666666666666667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81</v>
      </c>
      <c r="C21" s="154">
        <f>'[1]16'!$F$5</f>
        <v>0.7</v>
      </c>
      <c r="D21" s="136">
        <f>'[2]16'!$P$31</f>
        <v>15.666666666666666</v>
      </c>
      <c r="E21" s="271">
        <f>'[2]16'!$P$12</f>
        <v>10.6</v>
      </c>
      <c r="F21" s="269">
        <f>'[2]16'!$P$21</f>
        <v>1.4183333333333332</v>
      </c>
      <c r="G21" s="266">
        <f>'[2]16'!$P$32</f>
        <v>7.5166666666666673E-2</v>
      </c>
      <c r="H21" s="267">
        <f>'[2]16'!$P$10</f>
        <v>8.41</v>
      </c>
      <c r="I21" s="268">
        <f>'[2]16'!$P$30</f>
        <v>8.8716666666666679</v>
      </c>
      <c r="J21" s="267">
        <f>'[2]16'!$P$34</f>
        <v>3.5991666666666666</v>
      </c>
      <c r="K21" s="272">
        <f>'[2]16'!$P$9</f>
        <v>120</v>
      </c>
      <c r="L21" s="272">
        <f>'[2]16'!$P$29</f>
        <v>138</v>
      </c>
      <c r="M21" s="272">
        <f>'[2]16'!$P$7</f>
        <v>90</v>
      </c>
      <c r="N21" s="272">
        <f>'[2]16'!$P$27</f>
        <v>75.333333333333329</v>
      </c>
      <c r="O21" s="272">
        <f>'[2]16'!$P$28</f>
        <v>7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f>'[1]17'!$I$5</f>
        <v>59</v>
      </c>
      <c r="C22" s="154">
        <f>'[1]17'!$F$5</f>
        <v>0.25</v>
      </c>
      <c r="D22" s="136">
        <f>'[2]17'!$P$31</f>
        <v>16.333333333333332</v>
      </c>
      <c r="E22" s="271">
        <f>'[2]17'!$P$12</f>
        <v>9.49</v>
      </c>
      <c r="F22" s="269">
        <f>'[2]17'!$P$21</f>
        <v>1.6483333333333332</v>
      </c>
      <c r="G22" s="266">
        <f>'[2]17'!$P$32</f>
        <v>9.0666666666666659E-2</v>
      </c>
      <c r="H22" s="267">
        <f>'[2]17'!$P$10</f>
        <v>8.3699999999999992</v>
      </c>
      <c r="I22" s="268">
        <f>'[2]17'!$P$30</f>
        <v>8.8083333333333353</v>
      </c>
      <c r="J22" s="267">
        <f>'[2]17'!$P$34</f>
        <v>3.6999999999999997</v>
      </c>
      <c r="K22" s="272">
        <f>'[2]17'!$P$9</f>
        <v>132</v>
      </c>
      <c r="L22" s="272">
        <f>'[2]17'!$P$29</f>
        <v>140.33333333333334</v>
      </c>
      <c r="M22" s="272">
        <f>'[2]17'!$P$7</f>
        <v>85</v>
      </c>
      <c r="N22" s="272">
        <f>'[2]17'!$P$27</f>
        <v>74.333333333333329</v>
      </c>
      <c r="O22" s="272">
        <f>'[2]17'!$P$28</f>
        <v>5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36</v>
      </c>
      <c r="C23" s="154">
        <f>'[1]18'!$F$5</f>
        <v>0</v>
      </c>
      <c r="D23" s="136">
        <f>'[2]18'!$P$31</f>
        <v>15.166666666666666</v>
      </c>
      <c r="E23" s="271">
        <f>'[2]18'!$P$12</f>
        <v>12</v>
      </c>
      <c r="F23" s="269">
        <f>'[2]18'!$P$21</f>
        <v>1.5933333333333335</v>
      </c>
      <c r="G23" s="266">
        <f>'[2]18'!$P$32</f>
        <v>0.10783333333333334</v>
      </c>
      <c r="H23" s="267">
        <f>'[2]18'!$P$10</f>
        <v>8.39</v>
      </c>
      <c r="I23" s="268">
        <f>'[2]18'!$P$30</f>
        <v>8.7833333333333332</v>
      </c>
      <c r="J23" s="267">
        <f>'[2]18'!$P$34</f>
        <v>3.7525000000000008</v>
      </c>
      <c r="K23" s="272">
        <f>'[2]18'!$P$9</f>
        <v>126</v>
      </c>
      <c r="L23" s="272">
        <f>'[2]18'!$P$29</f>
        <v>137</v>
      </c>
      <c r="M23" s="272">
        <f>'[2]18'!$P$7</f>
        <v>83</v>
      </c>
      <c r="N23" s="272">
        <f>'[2]18'!$P$27</f>
        <v>72.333333333333329</v>
      </c>
      <c r="O23" s="272">
        <f>'[2]18'!$P$28</f>
        <v>4.666666666666667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39</v>
      </c>
      <c r="C24" s="154">
        <f>'[1]19'!$F$5</f>
        <v>0</v>
      </c>
      <c r="D24" s="136">
        <f>'[2]19'!$P$31</f>
        <v>15</v>
      </c>
      <c r="E24" s="271">
        <f>'[2]19'!$P$12</f>
        <v>12.4</v>
      </c>
      <c r="F24" s="269">
        <f>'[2]19'!$P$21</f>
        <v>1.51</v>
      </c>
      <c r="G24" s="266">
        <f>'[2]19'!$P$32</f>
        <v>9.0500000000000011E-2</v>
      </c>
      <c r="H24" s="267">
        <f>'[2]19'!$P$10</f>
        <v>8.34</v>
      </c>
      <c r="I24" s="268">
        <f>'[2]19'!$P$30</f>
        <v>8.7550000000000008</v>
      </c>
      <c r="J24" s="267">
        <f>'[2]19'!$P$34</f>
        <v>3.6349999999999998</v>
      </c>
      <c r="K24" s="272">
        <f>'[2]19'!$P$9</f>
        <v>121</v>
      </c>
      <c r="L24" s="272">
        <f>'[2]19'!$P$29</f>
        <v>136</v>
      </c>
      <c r="M24" s="272">
        <f>'[2]19'!$P$7</f>
        <v>86</v>
      </c>
      <c r="N24" s="272">
        <f>'[2]19'!$P$27</f>
        <v>75.333333333333329</v>
      </c>
      <c r="O24" s="272">
        <f>'[2]19'!$P$28</f>
        <v>5.666666666666667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f>'[1]20'!$I$5</f>
        <v>37</v>
      </c>
      <c r="C25" s="154">
        <f>'[1]20'!$F$5</f>
        <v>0</v>
      </c>
      <c r="D25" s="136">
        <f>'[2]20'!$P$31</f>
        <v>15</v>
      </c>
      <c r="E25" s="271">
        <f>'[2]20'!$P$12</f>
        <v>10.5</v>
      </c>
      <c r="F25" s="269">
        <f>'[2]20'!$P$21</f>
        <v>1.4566666666666668</v>
      </c>
      <c r="G25" s="266">
        <f>'[2]20'!$P$32</f>
        <v>7.8E-2</v>
      </c>
      <c r="H25" s="267">
        <f>'[2]20'!$P$10</f>
        <v>8.4</v>
      </c>
      <c r="I25" s="268">
        <f>'[2]20'!$P$30</f>
        <v>8.7266666666666666</v>
      </c>
      <c r="J25" s="267">
        <f>'[2]20'!$P$34</f>
        <v>3.6041666666666665</v>
      </c>
      <c r="K25" s="272">
        <f>'[2]20'!$P$9</f>
        <v>126</v>
      </c>
      <c r="L25" s="272">
        <f>'[2]20'!$P$29</f>
        <v>134.66666666666666</v>
      </c>
      <c r="M25" s="272">
        <f>'[2]20'!$P$7</f>
        <v>88</v>
      </c>
      <c r="N25" s="272">
        <f>'[2]20'!$P$27</f>
        <v>75.666666666666671</v>
      </c>
      <c r="O25" s="272">
        <f>'[2]20'!$P$28</f>
        <v>7.333333333333333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43</v>
      </c>
      <c r="C26" s="154">
        <f>'[1]21'!$F$5</f>
        <v>0</v>
      </c>
      <c r="D26" s="136">
        <f>'[2]21'!$P$31</f>
        <v>14.833333333333334</v>
      </c>
      <c r="E26" s="271">
        <f>'[2]20'!$P$12</f>
        <v>10.5</v>
      </c>
      <c r="F26" s="269">
        <f>'[2]21'!$P$21</f>
        <v>1.89</v>
      </c>
      <c r="G26" s="266">
        <f>'[2]21'!$P$32</f>
        <v>7.6999999999999999E-2</v>
      </c>
      <c r="H26" s="267">
        <f>'[2]21'!$P$10</f>
        <v>8.35</v>
      </c>
      <c r="I26" s="268">
        <f>'[2]21'!$P$30</f>
        <v>8.7550000000000008</v>
      </c>
      <c r="J26" s="267">
        <f>'[2]21'!$P$34</f>
        <v>3.7625000000000006</v>
      </c>
      <c r="K26" s="272">
        <f>'[2]21'!$P$9</f>
        <v>132</v>
      </c>
      <c r="L26" s="272">
        <f>'[2]21'!$P$29</f>
        <v>137.33333333333334</v>
      </c>
      <c r="M26" s="272">
        <f>'[2]21'!$P$7</f>
        <v>78</v>
      </c>
      <c r="N26" s="272">
        <f>'[2]21'!$P$27</f>
        <v>75.666666666666671</v>
      </c>
      <c r="O26" s="272">
        <f>'[2]21'!$P$28</f>
        <v>7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48</v>
      </c>
      <c r="C27" s="154">
        <f>'[1]22'!$F$5</f>
        <v>0.45</v>
      </c>
      <c r="D27" s="136">
        <f>'[2]22'!$P$31</f>
        <v>14.833333333333334</v>
      </c>
      <c r="E27" s="271">
        <f>'[2]22'!$P$12</f>
        <v>6.61</v>
      </c>
      <c r="F27" s="269">
        <f>'[2]22'!$P$21</f>
        <v>1.875</v>
      </c>
      <c r="G27" s="266">
        <f>'[2]22'!$P$32</f>
        <v>9.0666666666666673E-2</v>
      </c>
      <c r="H27" s="267">
        <f>'[2]22'!$P$10</f>
        <v>8.34</v>
      </c>
      <c r="I27" s="268">
        <f>'[2]22'!$P$30</f>
        <v>8.8116666666666656</v>
      </c>
      <c r="J27" s="267">
        <f>'[2]22'!$P$34</f>
        <v>3.8350000000000009</v>
      </c>
      <c r="K27" s="272">
        <f>'[2]22'!$P$9</f>
        <v>138</v>
      </c>
      <c r="L27" s="272">
        <f>'[2]22'!$P$29</f>
        <v>134</v>
      </c>
      <c r="M27" s="272">
        <f>'[2]22'!$P$7</f>
        <v>76</v>
      </c>
      <c r="N27" s="272">
        <f>'[2]22'!$P$27</f>
        <v>78.666666666666671</v>
      </c>
      <c r="O27" s="272">
        <f>'[2]22'!$P$28</f>
        <v>6</v>
      </c>
      <c r="P27" s="31"/>
      <c r="Q27" s="32"/>
      <c r="R27" s="32"/>
      <c r="S27" s="32"/>
    </row>
    <row r="28" spans="1:24" ht="14.65" customHeight="1" x14ac:dyDescent="0.2">
      <c r="A28" s="30">
        <v>23</v>
      </c>
      <c r="B28" s="135">
        <f>'[1]23'!$I$5</f>
        <v>41</v>
      </c>
      <c r="C28" s="154">
        <f>'[1]23'!$F$5</f>
        <v>0</v>
      </c>
      <c r="D28" s="136">
        <f>'[2]23'!$P$31</f>
        <v>14.333333333333334</v>
      </c>
      <c r="E28" s="271">
        <f>'[2]23'!$P$12</f>
        <v>7.08</v>
      </c>
      <c r="F28" s="269">
        <f>'[2]23'!$P$21</f>
        <v>1.7941666666666667</v>
      </c>
      <c r="G28" s="266">
        <f>'[2]23'!$P$32</f>
        <v>8.666666666666667E-2</v>
      </c>
      <c r="H28" s="267">
        <f>'[2]23'!$P$10</f>
        <v>8.4499999999999993</v>
      </c>
      <c r="I28" s="268">
        <f>'[2]23'!$P$30</f>
        <v>8.8066666666666666</v>
      </c>
      <c r="J28" s="267">
        <f>'[2]23'!$P$34</f>
        <v>3.7816666666666663</v>
      </c>
      <c r="K28" s="272">
        <f>'[2]23'!$P$9</f>
        <v>136</v>
      </c>
      <c r="L28" s="272">
        <f>'[2]23'!$P$29</f>
        <v>137.33333333333334</v>
      </c>
      <c r="M28" s="272">
        <f>'[2]23'!$P$7</f>
        <v>80</v>
      </c>
      <c r="N28" s="272">
        <f>'[2]23'!$P$27</f>
        <v>77</v>
      </c>
      <c r="O28" s="272">
        <f>'[2]23'!$P$28</f>
        <v>8.6666666666666661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f>'[1]24'!$I$5</f>
        <v>45</v>
      </c>
      <c r="C29" s="154">
        <f>'[1]24'!$F$5</f>
        <v>0</v>
      </c>
      <c r="D29" s="136">
        <f>'[2]24'!$P$31</f>
        <v>14.666666666666666</v>
      </c>
      <c r="E29" s="271">
        <f>'[2]24'!$P$12</f>
        <v>6</v>
      </c>
      <c r="F29" s="269">
        <f>'[2]24'!$P$21</f>
        <v>1.5966666666666667</v>
      </c>
      <c r="G29" s="266">
        <f>'[2]24'!$P$32</f>
        <v>6.2833333333333338E-2</v>
      </c>
      <c r="H29" s="267">
        <f>'[2]24'!$P$10</f>
        <v>8.5500000000000007</v>
      </c>
      <c r="I29" s="268">
        <f>'[2]24'!$P$30</f>
        <v>8.7866666666666671</v>
      </c>
      <c r="J29" s="267">
        <f>'[2]24'!$P$34</f>
        <v>3.6849999999999992</v>
      </c>
      <c r="K29" s="272">
        <f>'[2]24'!$P$9</f>
        <v>136</v>
      </c>
      <c r="L29" s="272">
        <f>'[2]24'!$P$29</f>
        <v>148.66666666666666</v>
      </c>
      <c r="M29" s="272">
        <f>'[2]24'!$P$7</f>
        <v>86</v>
      </c>
      <c r="N29" s="272">
        <f>'[2]24'!$P$27</f>
        <v>77.666666666666671</v>
      </c>
      <c r="O29" s="272">
        <f>'[2]24'!$P$28</f>
        <v>7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f>'[1]25'!$I$5</f>
        <v>53</v>
      </c>
      <c r="C30" s="154">
        <f>'[1]25'!$F$5</f>
        <v>0</v>
      </c>
      <c r="D30" s="136">
        <f>'[2]25'!$P$31</f>
        <v>14.666666666666666</v>
      </c>
      <c r="E30" s="271">
        <f>'[2]25'!$P$12</f>
        <v>6.22</v>
      </c>
      <c r="F30" s="269">
        <f>'[2]25'!$P$21</f>
        <v>1.7666666666666666</v>
      </c>
      <c r="G30" s="266">
        <f>'[2]25'!$P$32</f>
        <v>0.10362499999999999</v>
      </c>
      <c r="H30" s="267">
        <f>'[2]25'!$P$10</f>
        <v>8.4700000000000006</v>
      </c>
      <c r="I30" s="268">
        <f>'[2]25'!$P$30</f>
        <v>8.8149999999999995</v>
      </c>
      <c r="J30" s="267">
        <f>'[2]25'!$P$34</f>
        <v>3.7475000000000001</v>
      </c>
      <c r="K30" s="272">
        <f>'[2]25'!$P$9</f>
        <v>130</v>
      </c>
      <c r="L30" s="272">
        <f>'[2]25'!$P$29</f>
        <v>136.33333333333334</v>
      </c>
      <c r="M30" s="272">
        <f>'[2]25'!$P$7</f>
        <v>87</v>
      </c>
      <c r="N30" s="272">
        <f>'[2]25'!$P$27</f>
        <v>74.333333333333329</v>
      </c>
      <c r="O30" s="272">
        <f>'[2]25'!$P$28</f>
        <v>5.333333333333333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f>'[1]26'!$I$5</f>
        <v>46</v>
      </c>
      <c r="C31" s="154">
        <f>'[1]26'!$F$5</f>
        <v>0</v>
      </c>
      <c r="D31" s="136">
        <f>'[2]26'!$P$31</f>
        <v>14.666666666666666</v>
      </c>
      <c r="E31" s="271">
        <f>'[2]26'!$P$12</f>
        <v>6.78</v>
      </c>
      <c r="F31" s="269">
        <f>'[2]26'!$P$21</f>
        <v>1.2008333333333334</v>
      </c>
      <c r="G31" s="266">
        <f>'[2]26'!$P$32</f>
        <v>8.533333333333333E-2</v>
      </c>
      <c r="H31" s="267">
        <f>'[2]26'!$P$10</f>
        <v>8.43</v>
      </c>
      <c r="I31" s="268">
        <f>'[2]26'!$P$30</f>
        <v>8.7866666666666671</v>
      </c>
      <c r="J31" s="267">
        <f>'[2]26'!$P$34</f>
        <v>3.73</v>
      </c>
      <c r="K31" s="272">
        <f>'[2]26'!$P$9</f>
        <v>118</v>
      </c>
      <c r="L31" s="272">
        <f>'[2]26'!$P$29</f>
        <v>136.66666666666666</v>
      </c>
      <c r="M31" s="272">
        <f>'[2]26'!$P$7</f>
        <v>86</v>
      </c>
      <c r="N31" s="272">
        <f>'[2]26'!$P$27</f>
        <v>74</v>
      </c>
      <c r="O31" s="272">
        <f>'[2]26'!$P$28</f>
        <v>6.666666666666667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55</v>
      </c>
      <c r="C32" s="154">
        <f>'[1]27'!$F$5</f>
        <v>0</v>
      </c>
      <c r="D32" s="136">
        <f>'[2]27'!$P$31</f>
        <v>16.166666666666668</v>
      </c>
      <c r="E32" s="271">
        <f>'[2]27'!$P$12</f>
        <v>7.91</v>
      </c>
      <c r="F32" s="269">
        <f>'[2]27'!$P$21</f>
        <v>1.2910000000000001</v>
      </c>
      <c r="G32" s="266">
        <f>'[2]27'!$P$32</f>
        <v>7.5666666666666674E-2</v>
      </c>
      <c r="H32" s="267">
        <f>'[2]27'!$P$10</f>
        <v>8.5299999999999994</v>
      </c>
      <c r="I32" s="268">
        <f>'[2]27'!$P$30</f>
        <v>8.83</v>
      </c>
      <c r="J32" s="267">
        <f>'[2]27'!$P$34</f>
        <v>3.6066666666666669</v>
      </c>
      <c r="K32" s="272">
        <f>'[2]27'!$P$9</f>
        <v>140</v>
      </c>
      <c r="L32" s="272">
        <f>'[2]27'!$P$29</f>
        <v>134</v>
      </c>
      <c r="M32" s="272">
        <f>'[2]27'!$P$7</f>
        <v>90</v>
      </c>
      <c r="N32" s="272">
        <f>'[2]27'!$P$27</f>
        <v>75</v>
      </c>
      <c r="O32" s="272">
        <f>'[2]27'!$P$28</f>
        <v>7.333333333333333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41</v>
      </c>
      <c r="C33" s="154">
        <f>'[1]28'!$F$5</f>
        <v>0.65</v>
      </c>
      <c r="D33" s="136">
        <f>'[2]28'!$P$31</f>
        <v>14.666666666666666</v>
      </c>
      <c r="E33" s="271">
        <f>'[2]28'!$P$12</f>
        <v>7.53</v>
      </c>
      <c r="F33" s="269">
        <f>'[2]28'!$P$21</f>
        <v>1.5533333333333335</v>
      </c>
      <c r="G33" s="266">
        <f>'[2]28'!$P$32</f>
        <v>8.4166666666666667E-2</v>
      </c>
      <c r="H33" s="267">
        <f>'[2]28'!$P$10</f>
        <v>8.51</v>
      </c>
      <c r="I33" s="268">
        <f>'[2]28'!$P$30</f>
        <v>8.7966666666666669</v>
      </c>
      <c r="J33" s="267">
        <f>'[2]28'!$P$34</f>
        <v>3.7449999999999997</v>
      </c>
      <c r="K33" s="272">
        <f>'[2]28'!$P$9</f>
        <v>144</v>
      </c>
      <c r="L33" s="272">
        <f>'[2]28'!$P$29</f>
        <v>142.33333333333334</v>
      </c>
      <c r="M33" s="272">
        <f>'[2]28'!$P$7</f>
        <v>84</v>
      </c>
      <c r="N33" s="272">
        <f>'[2]28'!$P$27</f>
        <v>77.666666666666671</v>
      </c>
      <c r="O33" s="272">
        <f>'[2]28'!$P$28</f>
        <v>6.333333333333333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41</v>
      </c>
      <c r="C34" s="154">
        <f>'[1]29'!$F$5</f>
        <v>0</v>
      </c>
      <c r="D34" s="136">
        <f>'[2]29'!$P$31</f>
        <v>16.333333333333332</v>
      </c>
      <c r="E34" s="271">
        <f>'[2]29'!$P$12</f>
        <v>8.6</v>
      </c>
      <c r="F34" s="269">
        <f>'[2]29'!$P$21</f>
        <v>1.3639999999999999</v>
      </c>
      <c r="G34" s="266">
        <f>'[2]29'!$P$32</f>
        <v>5.9833333333333329E-2</v>
      </c>
      <c r="H34" s="267">
        <f>'[2]29'!$P$10</f>
        <v>8.5399999999999991</v>
      </c>
      <c r="I34" s="268">
        <f>'[2]29'!$P$30</f>
        <v>8.7866666666666671</v>
      </c>
      <c r="J34" s="267">
        <f>'[2]29'!$P$34</f>
        <v>3.3466666666666676</v>
      </c>
      <c r="K34" s="272">
        <f>'[2]29'!$P$9</f>
        <v>146</v>
      </c>
      <c r="L34" s="272">
        <f>'[2]29'!$P$29</f>
        <v>146</v>
      </c>
      <c r="M34" s="272">
        <f>'[2]29'!$P$7</f>
        <v>85</v>
      </c>
      <c r="N34" s="272">
        <f>'[2]29'!$P$27</f>
        <v>79.333333333333329</v>
      </c>
      <c r="O34" s="272">
        <f>'[2]29'!$P$28</f>
        <v>5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>
        <f>'[1]30'!$I$5</f>
        <v>41</v>
      </c>
      <c r="C35" s="154">
        <f>'[1]30'!$F$5</f>
        <v>0</v>
      </c>
      <c r="D35" s="136">
        <f>'[2]30'!$P$31</f>
        <v>14.333333333333334</v>
      </c>
      <c r="E35" s="271">
        <f>'[2]30'!$P$12</f>
        <v>10</v>
      </c>
      <c r="F35" s="269">
        <f>'[2]30'!$P$21</f>
        <v>1.2350000000000001</v>
      </c>
      <c r="G35" s="266">
        <f>'[2]30'!$P$32</f>
        <v>5.1166666666666666E-2</v>
      </c>
      <c r="H35" s="267">
        <f>'[2]30'!$P$10</f>
        <v>8.5500000000000007</v>
      </c>
      <c r="I35" s="268">
        <f>'[2]30'!$P$30</f>
        <v>8.7649999999999988</v>
      </c>
      <c r="J35" s="267">
        <f>'[2]30'!$P$34</f>
        <v>3.4883333333333337</v>
      </c>
      <c r="K35" s="272">
        <f>'[2]30'!$P$9</f>
        <v>132</v>
      </c>
      <c r="L35" s="272">
        <f>'[2]30'!$P$29</f>
        <v>146.66666666666666</v>
      </c>
      <c r="M35" s="272">
        <f>'[2]30'!$P$7</f>
        <v>85</v>
      </c>
      <c r="N35" s="272">
        <f>'[2]30'!$P$27</f>
        <v>79.666666666666671</v>
      </c>
      <c r="O35" s="272">
        <f>'[2]30'!$P$28</f>
        <v>7</v>
      </c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>
        <f>'[1]31'!$I$5</f>
        <v>43</v>
      </c>
      <c r="C36" s="154">
        <f>'[1]31'!$F$5</f>
        <v>0</v>
      </c>
      <c r="D36" s="136">
        <f>'[2]31'!$P$31</f>
        <v>14.5</v>
      </c>
      <c r="E36" s="271">
        <f>'[2]31'!$P$12</f>
        <v>8.2100000000000009</v>
      </c>
      <c r="F36" s="269">
        <f>'[2]31'!$P$21</f>
        <v>1.6950000000000001</v>
      </c>
      <c r="G36" s="266">
        <f>'[2]31'!$P$32</f>
        <v>4.3000000000000003E-2</v>
      </c>
      <c r="H36" s="267">
        <f>'[2]31'!$P$10</f>
        <v>8.48</v>
      </c>
      <c r="I36" s="268">
        <f>'[2]31'!$P$30</f>
        <v>8.8233333333333341</v>
      </c>
      <c r="J36" s="267">
        <f>'[2]31'!$P$34</f>
        <v>3.6725000000000008</v>
      </c>
      <c r="K36" s="272">
        <f>'[2]31'!$P$9</f>
        <v>135</v>
      </c>
      <c r="L36" s="272">
        <f>'[2]31'!$P$29</f>
        <v>152.33333333333334</v>
      </c>
      <c r="M36" s="272">
        <f>'[2]31'!$P$7</f>
        <v>88</v>
      </c>
      <c r="N36" s="272">
        <f>'[2]31'!$P$27</f>
        <v>85.333333333333329</v>
      </c>
      <c r="O36" s="272">
        <f>'[2]31'!$P$28</f>
        <v>5.333333333333333</v>
      </c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3.7500000000000004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48.41935483870968</v>
      </c>
      <c r="C38" s="123">
        <f>AVERAGE(C6:C36)</f>
        <v>0.12096774193548389</v>
      </c>
      <c r="D38" s="270">
        <f t="shared" ref="D38:O38" si="0">AVERAGEIF(D6:D36,"&lt;&gt;#DIV/0!")</f>
        <v>14.84209984639017</v>
      </c>
      <c r="E38" s="270">
        <f t="shared" si="0"/>
        <v>10.766129032258064</v>
      </c>
      <c r="F38" s="270">
        <f t="shared" si="0"/>
        <v>1.7809623655913975</v>
      </c>
      <c r="G38" s="270">
        <f t="shared" si="0"/>
        <v>8.5556451612903206E-2</v>
      </c>
      <c r="H38" s="270">
        <f t="shared" si="0"/>
        <v>8.3532258064516132</v>
      </c>
      <c r="I38" s="270">
        <f t="shared" si="0"/>
        <v>8.8038064516129033</v>
      </c>
      <c r="J38" s="270">
        <f t="shared" si="0"/>
        <v>3.7076612903225814</v>
      </c>
      <c r="K38" s="270">
        <f t="shared" si="0"/>
        <v>129.87096774193549</v>
      </c>
      <c r="L38" s="270">
        <f t="shared" si="0"/>
        <v>138.49560215053765</v>
      </c>
      <c r="M38" s="270">
        <f t="shared" si="0"/>
        <v>85.354838709677423</v>
      </c>
      <c r="N38" s="270">
        <f t="shared" si="0"/>
        <v>76.408602150537632</v>
      </c>
      <c r="O38" s="270">
        <f t="shared" si="0"/>
        <v>6.1290322580645169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81</v>
      </c>
      <c r="C39" s="123">
        <f>MAX(C6:C36)</f>
        <v>1.6</v>
      </c>
      <c r="D39" s="34">
        <f>MAX(D6:D36)</f>
        <v>16.333333333333332</v>
      </c>
      <c r="E39" s="123">
        <f>MAX(E6:E36)</f>
        <v>22.4</v>
      </c>
      <c r="F39" s="123">
        <f t="shared" ref="F39:O39" si="1">MAX(F6:F36)</f>
        <v>2.41</v>
      </c>
      <c r="G39" s="123">
        <f t="shared" si="1"/>
        <v>0.11357142857142857</v>
      </c>
      <c r="H39" s="123">
        <f t="shared" si="1"/>
        <v>8.5500000000000007</v>
      </c>
      <c r="I39" s="123">
        <f t="shared" si="1"/>
        <v>8.875</v>
      </c>
      <c r="J39" s="123">
        <f t="shared" si="1"/>
        <v>3.9791666666666656</v>
      </c>
      <c r="K39" s="34">
        <f t="shared" si="1"/>
        <v>146</v>
      </c>
      <c r="L39" s="34">
        <f t="shared" si="1"/>
        <v>152.33333333333334</v>
      </c>
      <c r="M39" s="34">
        <f t="shared" si="1"/>
        <v>90</v>
      </c>
      <c r="N39" s="34">
        <f t="shared" si="1"/>
        <v>85.333333333333329</v>
      </c>
      <c r="O39" s="130">
        <f t="shared" si="1"/>
        <v>9.6666666666666661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35</v>
      </c>
      <c r="C40" s="156">
        <f>MIN(C6:C36)</f>
        <v>0</v>
      </c>
      <c r="D40" s="132">
        <f>MIN(D6:D36)</f>
        <v>12.438428571428572</v>
      </c>
      <c r="E40" s="156">
        <f>MIN(E6:E36)</f>
        <v>6</v>
      </c>
      <c r="F40" s="156">
        <f t="shared" ref="F40:O40" si="2">MIN(F6:F36)</f>
        <v>1.2008333333333334</v>
      </c>
      <c r="G40" s="156">
        <f t="shared" si="2"/>
        <v>4.3000000000000003E-2</v>
      </c>
      <c r="H40" s="156">
        <f t="shared" si="2"/>
        <v>8.1199999999999992</v>
      </c>
      <c r="I40" s="156">
        <f t="shared" si="2"/>
        <v>8.7050000000000001</v>
      </c>
      <c r="J40" s="156">
        <f t="shared" si="2"/>
        <v>3.3466666666666676</v>
      </c>
      <c r="K40" s="132">
        <f t="shared" si="2"/>
        <v>115</v>
      </c>
      <c r="L40" s="132">
        <f t="shared" si="2"/>
        <v>90.030333333333331</v>
      </c>
      <c r="M40" s="132">
        <f t="shared" si="2"/>
        <v>76</v>
      </c>
      <c r="N40" s="132">
        <f t="shared" si="2"/>
        <v>68.666666666666671</v>
      </c>
      <c r="O40" s="133">
        <f t="shared" si="2"/>
        <v>2.6666666666666665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17" activePane="bottomRight" state="frozen"/>
      <selection pane="topRight" activeCell="B1" sqref="B1"/>
      <selection pane="bottomLeft" activeCell="A6" sqref="A6"/>
      <selection pane="bottomRight" activeCell="A35" sqref="A35:XFD35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75" t="s">
        <v>87</v>
      </c>
      <c r="C1" s="375"/>
      <c r="D1" s="375"/>
      <c r="E1" s="375"/>
      <c r="F1" s="375"/>
      <c r="G1" s="375"/>
      <c r="H1" s="43"/>
      <c r="I1" s="43"/>
      <c r="J1" s="43"/>
      <c r="K1" s="387" t="s">
        <v>120</v>
      </c>
      <c r="L1" s="387"/>
      <c r="M1" s="387"/>
      <c r="N1" s="43"/>
      <c r="O1" s="388"/>
      <c r="P1" s="389"/>
    </row>
    <row r="2" spans="1:21" ht="0.6" hidden="1" customHeight="1" thickBot="1" x14ac:dyDescent="0.25">
      <c r="A2" s="377" t="s">
        <v>24</v>
      </c>
      <c r="B2" s="380" t="s">
        <v>42</v>
      </c>
      <c r="C2" s="381"/>
      <c r="D2" s="381"/>
      <c r="E2" s="381"/>
      <c r="F2" s="381"/>
      <c r="G2" s="382"/>
      <c r="H2" s="390"/>
      <c r="I2" s="390"/>
      <c r="J2" s="390"/>
      <c r="K2" s="390"/>
      <c r="L2" s="390"/>
      <c r="M2" s="390"/>
      <c r="N2" s="390"/>
      <c r="O2" s="390"/>
      <c r="P2" s="391"/>
      <c r="Q2" s="24"/>
    </row>
    <row r="3" spans="1:21" ht="15" customHeight="1" thickTop="1" thickBot="1" x14ac:dyDescent="0.25">
      <c r="A3" s="378"/>
      <c r="B3" s="383" t="s">
        <v>82</v>
      </c>
      <c r="C3" s="385" t="s">
        <v>83</v>
      </c>
      <c r="D3" s="385" t="s">
        <v>43</v>
      </c>
      <c r="E3" s="385" t="s">
        <v>44</v>
      </c>
      <c r="F3" s="392" t="s">
        <v>103</v>
      </c>
      <c r="G3" s="363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95" t="s">
        <v>92</v>
      </c>
      <c r="N3" s="396"/>
      <c r="O3" s="396"/>
      <c r="P3" s="396"/>
      <c r="Q3" s="397"/>
    </row>
    <row r="4" spans="1:21" ht="27" customHeight="1" x14ac:dyDescent="0.2">
      <c r="A4" s="379"/>
      <c r="B4" s="384"/>
      <c r="C4" s="386"/>
      <c r="D4" s="386"/>
      <c r="E4" s="386"/>
      <c r="F4" s="393"/>
      <c r="G4" s="394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3</v>
      </c>
      <c r="C5" s="37">
        <v>24</v>
      </c>
      <c r="D5" s="37">
        <v>100</v>
      </c>
      <c r="E5" s="273">
        <v>0.51</v>
      </c>
      <c r="F5" s="159">
        <v>108</v>
      </c>
      <c r="G5" s="38">
        <v>1</v>
      </c>
      <c r="H5" s="299">
        <f>'[1]1'!$E$42</f>
        <v>32</v>
      </c>
      <c r="I5" s="300">
        <f>'[1]1'!$B$33*12.92/2</f>
        <v>1543.94</v>
      </c>
      <c r="J5" s="299">
        <f>'[1]1'!$B$42</f>
        <v>200</v>
      </c>
      <c r="K5" s="300">
        <f>'[1]1'!$F$33</f>
        <v>342</v>
      </c>
      <c r="L5" s="301">
        <f>'[1]1'!$H$42</f>
        <v>43</v>
      </c>
      <c r="M5" s="311">
        <f>'[1]1'!$C$34</f>
        <v>37.474635676084461</v>
      </c>
      <c r="N5" s="306">
        <f>'[1]1'!$F$34</f>
        <v>8.301051466521292</v>
      </c>
      <c r="O5" s="306">
        <f>'[1]1'!$F$43</f>
        <v>0.77670656996690468</v>
      </c>
      <c r="P5" s="306">
        <f>'[1]1'!$C$43</f>
        <v>4.8544160622931543</v>
      </c>
      <c r="Q5" s="309">
        <f>'[1]1'!$H$43</f>
        <v>1.0436994533930282</v>
      </c>
    </row>
    <row r="6" spans="1:21" ht="14.65" customHeight="1" x14ac:dyDescent="0.2">
      <c r="A6" s="35">
        <v>2</v>
      </c>
      <c r="B6" s="36">
        <v>3</v>
      </c>
      <c r="C6" s="37">
        <v>24</v>
      </c>
      <c r="D6" s="37">
        <v>100</v>
      </c>
      <c r="E6" s="273">
        <v>0.05</v>
      </c>
      <c r="F6" s="159">
        <v>92</v>
      </c>
      <c r="G6" s="38">
        <v>1</v>
      </c>
      <c r="H6" s="299">
        <f>'[1]2'!$E$42</f>
        <v>34</v>
      </c>
      <c r="I6" s="300">
        <f>'[1]2'!$B$33*12.92/2</f>
        <v>1576.24</v>
      </c>
      <c r="J6" s="299">
        <f>'[1]2'!$B$42</f>
        <v>170</v>
      </c>
      <c r="K6" s="300">
        <f>'[1]2'!$F$33</f>
        <v>342</v>
      </c>
      <c r="L6" s="301">
        <f>'[1]2'!$H$42</f>
        <v>84</v>
      </c>
      <c r="M6" s="311">
        <f>'[1]2'!$C$34</f>
        <v>36.913594124707579</v>
      </c>
      <c r="N6" s="306">
        <f>'[1]2'!$F$34</f>
        <v>8.0092176259008738</v>
      </c>
      <c r="O6" s="306">
        <f>'[1]2'!$F$43</f>
        <v>0.79623800959248459</v>
      </c>
      <c r="P6" s="306">
        <f>'[1]2'!$C$43</f>
        <v>3.9811900479624232</v>
      </c>
      <c r="Q6" s="309">
        <f>'[1]2'!$H$43</f>
        <v>1.9671762589931971</v>
      </c>
    </row>
    <row r="7" spans="1:21" ht="14.65" customHeight="1" x14ac:dyDescent="0.2">
      <c r="A7" s="35">
        <v>3</v>
      </c>
      <c r="B7" s="36">
        <v>3</v>
      </c>
      <c r="C7" s="37">
        <v>15</v>
      </c>
      <c r="D7" s="37">
        <v>0</v>
      </c>
      <c r="E7" s="273">
        <v>0</v>
      </c>
      <c r="F7" s="159">
        <v>0</v>
      </c>
      <c r="G7" s="38">
        <v>0</v>
      </c>
      <c r="H7" s="299">
        <f>'[1]3'!$E$42</f>
        <v>22</v>
      </c>
      <c r="I7" s="300">
        <f>'[1]3'!$B$33*12.92/2</f>
        <v>981.92</v>
      </c>
      <c r="J7" s="299">
        <f>'[1]3'!$B$42</f>
        <v>150</v>
      </c>
      <c r="K7" s="300">
        <f>'[1]3'!F$33</f>
        <v>213.75000000000003</v>
      </c>
      <c r="L7" s="301">
        <f>'[1]3'!$H$42</f>
        <v>60</v>
      </c>
      <c r="M7" s="311">
        <f>'[1]3'!$C$34</f>
        <v>36.338336737999043</v>
      </c>
      <c r="N7" s="306">
        <f>'[1]3'!$F$34</f>
        <v>7.9103383959459999</v>
      </c>
      <c r="O7" s="306">
        <f>'[1]3'!$F$43</f>
        <v>0.81416348402719052</v>
      </c>
      <c r="P7" s="306">
        <f>'[1]3'!$C$43</f>
        <v>5.5511146638217541</v>
      </c>
      <c r="Q7" s="309">
        <f>'[1]3'!$H$43</f>
        <v>2.2204458655287014</v>
      </c>
    </row>
    <row r="8" spans="1:21" ht="14.65" customHeight="1" x14ac:dyDescent="0.2">
      <c r="A8" s="35">
        <v>4</v>
      </c>
      <c r="B8" s="36">
        <v>4</v>
      </c>
      <c r="C8" s="37">
        <v>24</v>
      </c>
      <c r="D8" s="37">
        <v>0</v>
      </c>
      <c r="E8" s="273">
        <v>0</v>
      </c>
      <c r="F8" s="159">
        <v>0</v>
      </c>
      <c r="G8" s="38">
        <v>0</v>
      </c>
      <c r="H8" s="299">
        <f>'[1]4'!$E$42</f>
        <v>35</v>
      </c>
      <c r="I8" s="300">
        <f>'[1]4'!$B$33*12.92/2</f>
        <v>1918.62</v>
      </c>
      <c r="J8" s="299">
        <f>'[1]4'!$B$42</f>
        <v>280</v>
      </c>
      <c r="K8" s="300">
        <f>'[1]4'!$F$33</f>
        <v>555.75</v>
      </c>
      <c r="L8" s="301">
        <f>'[1]4'!$H$42</f>
        <v>30</v>
      </c>
      <c r="M8" s="311">
        <f>'[1]4'!$C$34</f>
        <v>37.837230215839107</v>
      </c>
      <c r="N8" s="306">
        <f>'[1]4'!$F$34</f>
        <v>10.959982014391899</v>
      </c>
      <c r="O8" s="306">
        <f>'[1]4'!$F$43</f>
        <v>0.69023728385733951</v>
      </c>
      <c r="P8" s="306">
        <f>'[1]4'!$C$43</f>
        <v>5.5218982708587161</v>
      </c>
      <c r="Q8" s="309">
        <f>'[1]4'!$H$43</f>
        <v>0.59163195759200538</v>
      </c>
    </row>
    <row r="9" spans="1:21" ht="14.65" customHeight="1" x14ac:dyDescent="0.2">
      <c r="A9" s="35">
        <v>5</v>
      </c>
      <c r="B9" s="36">
        <v>3</v>
      </c>
      <c r="C9" s="37">
        <v>19</v>
      </c>
      <c r="D9" s="37">
        <v>101</v>
      </c>
      <c r="E9" s="273">
        <v>0.96</v>
      </c>
      <c r="F9" s="159">
        <v>122</v>
      </c>
      <c r="G9" s="38">
        <v>1</v>
      </c>
      <c r="H9" s="299">
        <f>'[1]5'!$E$42</f>
        <v>22</v>
      </c>
      <c r="I9" s="300">
        <f>'[1]5'!$B$33*12.92/2</f>
        <v>1382.44</v>
      </c>
      <c r="J9" s="299">
        <f>'[1]5'!$B$42</f>
        <v>200</v>
      </c>
      <c r="K9" s="300">
        <f>'[1]5'!$F$33</f>
        <v>299.25</v>
      </c>
      <c r="L9" s="301">
        <f>'[1]5'!$H$42</f>
        <v>55</v>
      </c>
      <c r="M9" s="311">
        <f>'[1]5'!$C$34</f>
        <v>37.417650529686661</v>
      </c>
      <c r="N9" s="306">
        <f>'[1]5'!$F$34</f>
        <v>8.0996151160330516</v>
      </c>
      <c r="O9" s="306">
        <f>'[1]5'!$F$43</f>
        <v>0.59546042624136053</v>
      </c>
      <c r="P9" s="306">
        <f>'[1]5'!$C$43</f>
        <v>5.4132766021941867</v>
      </c>
      <c r="Q9" s="309">
        <f>'[1]5'!$H$43</f>
        <v>1.4886510656034013</v>
      </c>
    </row>
    <row r="10" spans="1:21" ht="14.65" customHeight="1" x14ac:dyDescent="0.2">
      <c r="A10" s="35">
        <v>6</v>
      </c>
      <c r="B10" s="36">
        <v>3</v>
      </c>
      <c r="C10" s="37">
        <v>21</v>
      </c>
      <c r="D10" s="37">
        <v>0</v>
      </c>
      <c r="E10" s="273">
        <v>0</v>
      </c>
      <c r="F10" s="159">
        <v>0</v>
      </c>
      <c r="G10" s="38">
        <v>0</v>
      </c>
      <c r="H10" s="299">
        <f>'[1]6'!$E$42</f>
        <v>23</v>
      </c>
      <c r="I10" s="300">
        <f>'[1]6'!$B$33*12.92/2</f>
        <v>1421.2</v>
      </c>
      <c r="J10" s="299">
        <f>'[1]6'!$B$42</f>
        <v>240</v>
      </c>
      <c r="K10" s="300">
        <f>'[1]6'!$F$33</f>
        <v>342</v>
      </c>
      <c r="L10" s="301">
        <f>'[1]6'!$H$42</f>
        <v>29</v>
      </c>
      <c r="M10" s="311">
        <f>'[1]6'!$C$34</f>
        <v>37.206915690141116</v>
      </c>
      <c r="N10" s="306">
        <f>'[1]6'!$F$34</f>
        <v>8.9535358612639033</v>
      </c>
      <c r="O10" s="306">
        <f>'[1]6'!$F$43</f>
        <v>0.60213837663470704</v>
      </c>
      <c r="P10" s="306">
        <f>'[1]6'!$C$43</f>
        <v>6.2831830605360732</v>
      </c>
      <c r="Q10" s="309">
        <f>'[1]6'!$H$43</f>
        <v>0.75921795314810891</v>
      </c>
    </row>
    <row r="11" spans="1:21" ht="14.65" customHeight="1" x14ac:dyDescent="0.2">
      <c r="A11" s="35">
        <v>7</v>
      </c>
      <c r="B11" s="36">
        <v>3</v>
      </c>
      <c r="C11" s="37">
        <v>24</v>
      </c>
      <c r="D11" s="37">
        <v>110</v>
      </c>
      <c r="E11" s="273">
        <v>0.51</v>
      </c>
      <c r="F11" s="159">
        <v>133</v>
      </c>
      <c r="G11" s="38">
        <v>1</v>
      </c>
      <c r="H11" s="299">
        <f>'[1]7'!$E$42</f>
        <v>30</v>
      </c>
      <c r="I11" s="300">
        <f>'[1]7'!$B$33*12.92/2</f>
        <v>1944.46</v>
      </c>
      <c r="J11" s="299">
        <f>'[1]7'!$B$42</f>
        <v>410</v>
      </c>
      <c r="K11" s="300">
        <f>'[1]7'!$F$33</f>
        <v>427.50000000000006</v>
      </c>
      <c r="L11" s="301">
        <f>'[1]7'!$H$42</f>
        <v>81</v>
      </c>
      <c r="M11" s="311">
        <f>'[1]7'!$C$34</f>
        <v>38.158540270889311</v>
      </c>
      <c r="N11" s="306">
        <f>'[1]7'!$F$34</f>
        <v>8.3893605246727532</v>
      </c>
      <c r="O11" s="306">
        <f>'[1]7'!$F$43</f>
        <v>0.5887270543630001</v>
      </c>
      <c r="P11" s="306">
        <f>'[1]7'!$C$43</f>
        <v>8.045936409627668</v>
      </c>
      <c r="Q11" s="309">
        <f>'[1]7'!$H$43</f>
        <v>1.5895630467801003</v>
      </c>
    </row>
    <row r="12" spans="1:21" ht="14.65" customHeight="1" x14ac:dyDescent="0.2">
      <c r="A12" s="35">
        <v>8</v>
      </c>
      <c r="B12" s="36">
        <v>4</v>
      </c>
      <c r="C12" s="37">
        <v>17</v>
      </c>
      <c r="D12" s="37">
        <v>100</v>
      </c>
      <c r="E12" s="273">
        <v>0.53</v>
      </c>
      <c r="F12" s="159">
        <v>112</v>
      </c>
      <c r="G12" s="38">
        <v>1</v>
      </c>
      <c r="H12" s="299">
        <f>'[1]8'!$E$42</f>
        <v>20</v>
      </c>
      <c r="I12" s="300">
        <f>'[1]8'!$B$33*12.92/2</f>
        <v>1246.78</v>
      </c>
      <c r="J12" s="299">
        <f>'[1]8'!$B$42</f>
        <v>150</v>
      </c>
      <c r="K12" s="300">
        <f>'[1]8'!$F$33</f>
        <v>299.25</v>
      </c>
      <c r="L12" s="301">
        <f>'[1]8'!$H$42</f>
        <v>24</v>
      </c>
      <c r="M12" s="311">
        <f>'[1]8'!$C$34</f>
        <v>35.258019999112001</v>
      </c>
      <c r="N12" s="306">
        <f>'[1]8'!$F$34</f>
        <v>8.4625695669919843</v>
      </c>
      <c r="O12" s="306">
        <f>'[1]8'!$F$43</f>
        <v>0.56558526763522043</v>
      </c>
      <c r="P12" s="306">
        <f>'[1]8'!$C$43</f>
        <v>4.2418895072641538</v>
      </c>
      <c r="Q12" s="309">
        <f>'[1]8'!$H$43</f>
        <v>0.67870232116226448</v>
      </c>
    </row>
    <row r="13" spans="1:21" ht="14.65" customHeight="1" x14ac:dyDescent="0.2">
      <c r="A13" s="35">
        <v>9</v>
      </c>
      <c r="B13" s="36">
        <v>4</v>
      </c>
      <c r="C13" s="37">
        <v>20</v>
      </c>
      <c r="D13" s="37">
        <v>129</v>
      </c>
      <c r="E13" s="273">
        <v>0.48</v>
      </c>
      <c r="F13" s="159">
        <v>99</v>
      </c>
      <c r="G13" s="38">
        <v>1</v>
      </c>
      <c r="H13" s="299">
        <f>'[1]9'!$E$42</f>
        <v>25</v>
      </c>
      <c r="I13" s="300">
        <f>'[1]9'!$B$33*12.92/2</f>
        <v>1569.78</v>
      </c>
      <c r="J13" s="299">
        <f>'[1]9'!$B$42</f>
        <v>220</v>
      </c>
      <c r="K13" s="300">
        <f>'[1]9'!$F$33</f>
        <v>342</v>
      </c>
      <c r="L13" s="301">
        <f>'[1]9'!$H$42</f>
        <v>31</v>
      </c>
      <c r="M13" s="311">
        <f>'[1]9'!$C$34</f>
        <v>38.334627613592545</v>
      </c>
      <c r="N13" s="306">
        <f>'[1]9'!$F$34</f>
        <v>8.351770721915587</v>
      </c>
      <c r="O13" s="306">
        <f>'[1]9'!$F$43</f>
        <v>0.61050955569558385</v>
      </c>
      <c r="P13" s="306">
        <f>'[1]9'!$C$43</f>
        <v>5.3724840901211373</v>
      </c>
      <c r="Q13" s="309">
        <f>'[1]9'!$H$43</f>
        <v>0.75703184906252396</v>
      </c>
    </row>
    <row r="14" spans="1:21" ht="14.65" customHeight="1" x14ac:dyDescent="0.2">
      <c r="A14" s="35">
        <v>10</v>
      </c>
      <c r="B14" s="36">
        <v>4</v>
      </c>
      <c r="C14" s="37">
        <v>16</v>
      </c>
      <c r="D14" s="37">
        <v>0</v>
      </c>
      <c r="E14" s="273">
        <v>0</v>
      </c>
      <c r="F14" s="159">
        <v>0</v>
      </c>
      <c r="G14" s="38">
        <v>0</v>
      </c>
      <c r="H14" s="299">
        <f>'[1]10'!$E$42</f>
        <v>20</v>
      </c>
      <c r="I14" s="300">
        <f>'[1]10'!$B$33*12.92/2</f>
        <v>1279.08</v>
      </c>
      <c r="J14" s="299">
        <f>'[1]10'!$B$42</f>
        <v>200</v>
      </c>
      <c r="K14" s="300">
        <f>'[1]10'!$F$33</f>
        <v>256.5</v>
      </c>
      <c r="L14" s="301">
        <f>'[1]10'!$H$42</f>
        <v>55</v>
      </c>
      <c r="M14" s="311">
        <f>'[1]10'!$C$34</f>
        <v>38.631462588104576</v>
      </c>
      <c r="N14" s="306">
        <f>'[1]10'!$F$34</f>
        <v>7.7469510537642865</v>
      </c>
      <c r="O14" s="306">
        <f>'[1]10'!$F$43</f>
        <v>0.60405076442606531</v>
      </c>
      <c r="P14" s="306">
        <f>'[1]10'!$C$43</f>
        <v>6.0405076442606527</v>
      </c>
      <c r="Q14" s="309">
        <f>'[1]10'!$H$43</f>
        <v>1.6611396021716793</v>
      </c>
    </row>
    <row r="15" spans="1:21" ht="14.65" customHeight="1" x14ac:dyDescent="0.2">
      <c r="A15" s="35">
        <v>11</v>
      </c>
      <c r="B15" s="36">
        <v>4</v>
      </c>
      <c r="C15" s="37">
        <v>17.5</v>
      </c>
      <c r="D15" s="37">
        <v>97</v>
      </c>
      <c r="E15" s="273">
        <v>0.72</v>
      </c>
      <c r="F15" s="159">
        <v>156</v>
      </c>
      <c r="G15" s="38">
        <v>1</v>
      </c>
      <c r="H15" s="299">
        <f>'[1]11'!$E$42</f>
        <v>22</v>
      </c>
      <c r="I15" s="300">
        <f>'[1]11'!$B$33*12.92/2</f>
        <v>1434.12</v>
      </c>
      <c r="J15" s="299">
        <f>'[1]11'!$B$42</f>
        <v>240</v>
      </c>
      <c r="K15" s="300">
        <f>'[1]11'!$F$33</f>
        <v>324.90000000000003</v>
      </c>
      <c r="L15" s="301">
        <f>'[1]11'!$H$42</f>
        <v>26</v>
      </c>
      <c r="M15" s="311">
        <f>'[1]11'!$C$34</f>
        <v>37.627316090237429</v>
      </c>
      <c r="N15" s="306">
        <f>'[1]11'!$F$34</f>
        <v>8.5244714512859048</v>
      </c>
      <c r="O15" s="306">
        <f>'[1]11'!$F$43</f>
        <v>0.57721875016401936</v>
      </c>
      <c r="P15" s="306">
        <f>'[1]11'!$C$43</f>
        <v>6.2969318199711202</v>
      </c>
      <c r="Q15" s="309">
        <f>'[1]11'!$H$43</f>
        <v>0.68216761383020474</v>
      </c>
    </row>
    <row r="16" spans="1:21" ht="14.65" customHeight="1" x14ac:dyDescent="0.2">
      <c r="A16" s="35">
        <v>12</v>
      </c>
      <c r="B16" s="36">
        <v>3</v>
      </c>
      <c r="C16" s="37">
        <v>24</v>
      </c>
      <c r="D16" s="37">
        <v>107</v>
      </c>
      <c r="E16" s="273">
        <v>0.51</v>
      </c>
      <c r="F16" s="159">
        <v>100</v>
      </c>
      <c r="G16" s="38">
        <v>1</v>
      </c>
      <c r="H16" s="299">
        <f>'[1]12'!$E$42</f>
        <v>27</v>
      </c>
      <c r="I16" s="300">
        <f>'[1]12'!$B$33*12.92/2</f>
        <v>1673.14</v>
      </c>
      <c r="J16" s="299">
        <f>'[1]12'!$B$42</f>
        <v>200</v>
      </c>
      <c r="K16" s="300">
        <f>'[1]12'!$F$33</f>
        <v>367.65000000000003</v>
      </c>
      <c r="L16" s="301">
        <f>'[1]12'!$H$42</f>
        <v>40</v>
      </c>
      <c r="M16" s="311">
        <f>'[1]12'!$C$34</f>
        <v>38.729016786568565</v>
      </c>
      <c r="N16" s="306">
        <f>'[1]12'!$F$34</f>
        <v>8.5101802727697233</v>
      </c>
      <c r="O16" s="306">
        <f>'[1]12'!$F$43</f>
        <v>0.62498263937109344</v>
      </c>
      <c r="P16" s="306">
        <f>'[1]12'!$C$43</f>
        <v>4.62950103237847</v>
      </c>
      <c r="Q16" s="309">
        <f>'[1]12'!$H$43</f>
        <v>0.92590020647569404</v>
      </c>
    </row>
    <row r="17" spans="1:17" ht="14.65" customHeight="1" x14ac:dyDescent="0.2">
      <c r="A17" s="35">
        <v>13</v>
      </c>
      <c r="B17" s="36">
        <v>3</v>
      </c>
      <c r="C17" s="37">
        <v>24</v>
      </c>
      <c r="D17" s="37">
        <v>105</v>
      </c>
      <c r="E17" s="273">
        <v>0.31</v>
      </c>
      <c r="F17" s="159">
        <v>247</v>
      </c>
      <c r="G17" s="38">
        <v>2</v>
      </c>
      <c r="H17" s="299">
        <f>'[1]13'!$E$42</f>
        <v>25</v>
      </c>
      <c r="I17" s="300">
        <f>'[1]13'!$B$33*12.92/2</f>
        <v>1582.7</v>
      </c>
      <c r="J17" s="299">
        <f>'[1]13'!$B$42</f>
        <v>220</v>
      </c>
      <c r="K17" s="300">
        <f>'[1]13'!$F$33</f>
        <v>367.65000000000003</v>
      </c>
      <c r="L17" s="301">
        <f>'[1]13'!$H$42</f>
        <v>56</v>
      </c>
      <c r="M17" s="311">
        <f>'[1]13'!$C$34</f>
        <v>35.604537008280388</v>
      </c>
      <c r="N17" s="306">
        <f>'[1]13'!$F$34</f>
        <v>8.270681766029119</v>
      </c>
      <c r="O17" s="306">
        <f>'[1]13'!$F$43</f>
        <v>0.56240186087509303</v>
      </c>
      <c r="P17" s="306">
        <f>'[1]13'!$C$43</f>
        <v>4.9491363757008182</v>
      </c>
      <c r="Q17" s="309">
        <f>'[1]13'!$H$43</f>
        <v>1.2597801683602083</v>
      </c>
    </row>
    <row r="18" spans="1:17" ht="14.65" customHeight="1" x14ac:dyDescent="0.2">
      <c r="A18" s="35">
        <v>14</v>
      </c>
      <c r="B18" s="36">
        <v>3</v>
      </c>
      <c r="C18" s="37">
        <v>24</v>
      </c>
      <c r="D18" s="37">
        <v>0</v>
      </c>
      <c r="E18" s="273">
        <v>0</v>
      </c>
      <c r="F18" s="159">
        <v>0</v>
      </c>
      <c r="G18" s="38">
        <v>0</v>
      </c>
      <c r="H18" s="299">
        <f>'[1]14'!$E$42</f>
        <v>25</v>
      </c>
      <c r="I18" s="300">
        <f>'[1]14'!$B$33*12.92/2</f>
        <v>1563.32</v>
      </c>
      <c r="J18" s="299">
        <f>'[1]14'!$B$42</f>
        <v>220</v>
      </c>
      <c r="K18" s="300">
        <f>'[1]14'!$F$33</f>
        <v>410.40000000000003</v>
      </c>
      <c r="L18" s="301">
        <f>'[1]14'!$H$42</f>
        <v>43</v>
      </c>
      <c r="M18" s="311">
        <f>'[1]14'!$C$34</f>
        <v>36.611023681062441</v>
      </c>
      <c r="N18" s="306">
        <f>'[1]14'!$F$34</f>
        <v>9.6110611510810493</v>
      </c>
      <c r="O18" s="306">
        <f>'[1]14'!$F$43</f>
        <v>0.58546912470035628</v>
      </c>
      <c r="P18" s="306">
        <f>'[1]14'!$C$43</f>
        <v>5.1521282973631353</v>
      </c>
      <c r="Q18" s="309">
        <f>'[1]14'!$H$43</f>
        <v>1.0070068944846129</v>
      </c>
    </row>
    <row r="19" spans="1:17" ht="14.65" customHeight="1" x14ac:dyDescent="0.2">
      <c r="A19" s="35">
        <v>15</v>
      </c>
      <c r="B19" s="36">
        <v>3</v>
      </c>
      <c r="C19" s="37">
        <v>24</v>
      </c>
      <c r="D19" s="37">
        <v>0</v>
      </c>
      <c r="E19" s="273">
        <v>0</v>
      </c>
      <c r="F19" s="159">
        <v>0</v>
      </c>
      <c r="G19" s="38">
        <v>0</v>
      </c>
      <c r="H19" s="299">
        <f>'[1]15'!$E$42</f>
        <v>25</v>
      </c>
      <c r="I19" s="300">
        <f>'[1]15'!$B$33*12.92/2</f>
        <v>1582.7</v>
      </c>
      <c r="J19" s="299">
        <f>'[1]15'!$B$42</f>
        <v>230</v>
      </c>
      <c r="K19" s="300">
        <f>'[1]15'!$F$33</f>
        <v>342</v>
      </c>
      <c r="L19" s="301">
        <f>'[1]15'!$H$42</f>
        <v>47</v>
      </c>
      <c r="M19" s="311">
        <f>'[1]15'!$C$34</f>
        <v>37.210231814558981</v>
      </c>
      <c r="N19" s="306">
        <f>'[1]15'!$F$34</f>
        <v>8.0406263224737291</v>
      </c>
      <c r="O19" s="306">
        <f>'[1]15'!$F$43</f>
        <v>0.58776508205217315</v>
      </c>
      <c r="P19" s="306">
        <f>'[1]15'!$C$43</f>
        <v>5.4074387548799931</v>
      </c>
      <c r="Q19" s="309">
        <f>'[1]15'!$H$43</f>
        <v>1.1049983542580857</v>
      </c>
    </row>
    <row r="20" spans="1:17" ht="14.65" customHeight="1" x14ac:dyDescent="0.2">
      <c r="A20" s="35">
        <v>16</v>
      </c>
      <c r="B20" s="36">
        <v>3</v>
      </c>
      <c r="C20" s="37">
        <v>24</v>
      </c>
      <c r="D20" s="37">
        <v>101</v>
      </c>
      <c r="E20" s="273">
        <v>0.23</v>
      </c>
      <c r="F20" s="159">
        <v>104</v>
      </c>
      <c r="G20" s="38">
        <v>1</v>
      </c>
      <c r="H20" s="299">
        <f>'[1]16'!$E$42</f>
        <v>25</v>
      </c>
      <c r="I20" s="300">
        <f>'[1]16'!$B$33*12.92/2</f>
        <v>1569.78</v>
      </c>
      <c r="J20" s="299">
        <f>'[1]16'!$B$42</f>
        <v>250</v>
      </c>
      <c r="K20" s="300">
        <f>'[1]16'!$F$33</f>
        <v>316.35000000000002</v>
      </c>
      <c r="L20" s="301">
        <f>'[1]16'!$H$42</f>
        <v>25</v>
      </c>
      <c r="M20" s="311">
        <f>'[1]16'!$C$34</f>
        <v>36.834250798965243</v>
      </c>
      <c r="N20" s="306">
        <f>'[1]16'!$F$34</f>
        <v>7.4230243984842801</v>
      </c>
      <c r="O20" s="306">
        <f>'[1]16'!$F$43</f>
        <v>0.58661485684244352</v>
      </c>
      <c r="P20" s="306">
        <f>'[1]16'!$C$43</f>
        <v>5.8661485684244354</v>
      </c>
      <c r="Q20" s="309">
        <f>'[1]16'!$H$43</f>
        <v>0.58661485684244352</v>
      </c>
    </row>
    <row r="21" spans="1:17" ht="14.65" customHeight="1" x14ac:dyDescent="0.2">
      <c r="A21" s="35">
        <v>17</v>
      </c>
      <c r="B21" s="36">
        <v>3</v>
      </c>
      <c r="C21" s="37">
        <v>24</v>
      </c>
      <c r="D21" s="37">
        <v>107</v>
      </c>
      <c r="E21" s="273">
        <v>77.7</v>
      </c>
      <c r="F21" s="159">
        <v>156</v>
      </c>
      <c r="G21" s="38">
        <v>1</v>
      </c>
      <c r="H21" s="299">
        <f>'[1]17'!$E$42</f>
        <v>25</v>
      </c>
      <c r="I21" s="300">
        <f>'[1]17'!$B$33*12.92/2</f>
        <v>1582.7</v>
      </c>
      <c r="J21" s="299">
        <f>'[1]17'!$B$42</f>
        <v>220</v>
      </c>
      <c r="K21" s="300">
        <f>'[1]17'!$F$33</f>
        <v>470.25000000000006</v>
      </c>
      <c r="L21" s="301">
        <f>'[1]17'!$H$42</f>
        <v>20</v>
      </c>
      <c r="M21" s="311">
        <f>'[1]17'!$C$34</f>
        <v>38.183537676891788</v>
      </c>
      <c r="N21" s="306">
        <f>'[1]17'!$F$34</f>
        <v>11.345048709520672</v>
      </c>
      <c r="O21" s="306">
        <f>'[1]17'!$F$43</f>
        <v>0.60313921900694678</v>
      </c>
      <c r="P21" s="306">
        <f>'[1]17'!$C$43</f>
        <v>5.3076251272611321</v>
      </c>
      <c r="Q21" s="309">
        <f>'[1]17'!$H$43</f>
        <v>0.48251137520555748</v>
      </c>
    </row>
    <row r="22" spans="1:17" ht="14.65" customHeight="1" x14ac:dyDescent="0.2">
      <c r="A22" s="35">
        <v>18</v>
      </c>
      <c r="B22" s="36">
        <v>3</v>
      </c>
      <c r="C22" s="37">
        <v>24</v>
      </c>
      <c r="D22" s="37">
        <v>0</v>
      </c>
      <c r="E22" s="273">
        <v>0</v>
      </c>
      <c r="F22" s="159">
        <v>0</v>
      </c>
      <c r="G22" s="38">
        <v>0</v>
      </c>
      <c r="H22" s="299">
        <f>'[1]18'!$E$42</f>
        <v>25</v>
      </c>
      <c r="I22" s="300">
        <f>'[1]18'!$B$33*12.92/2</f>
        <v>1537.48</v>
      </c>
      <c r="J22" s="299">
        <f>'[1]18'!$B$42</f>
        <v>110</v>
      </c>
      <c r="K22" s="300">
        <f>'[1]18'!$F$33</f>
        <v>367.65000000000003</v>
      </c>
      <c r="L22" s="301">
        <f>'[1]18'!$H$42</f>
        <v>52</v>
      </c>
      <c r="M22" s="311">
        <f>'[1]18'!$C$34</f>
        <v>37.018096366283714</v>
      </c>
      <c r="N22" s="306">
        <f>'[1]18'!$F$34</f>
        <v>8.8519545809143594</v>
      </c>
      <c r="O22" s="306">
        <f>'[1]18'!$F$43</f>
        <v>0.60192809607740771</v>
      </c>
      <c r="P22" s="306">
        <f>'[1]18'!$C$43</f>
        <v>2.6484836227405939</v>
      </c>
      <c r="Q22" s="309">
        <f>'[1]18'!$H$43</f>
        <v>1.2520104398410081</v>
      </c>
    </row>
    <row r="23" spans="1:17" ht="14.65" customHeight="1" x14ac:dyDescent="0.2">
      <c r="A23" s="35">
        <v>19</v>
      </c>
      <c r="B23" s="36">
        <v>3</v>
      </c>
      <c r="C23" s="37">
        <v>19</v>
      </c>
      <c r="D23" s="37">
        <v>0</v>
      </c>
      <c r="E23" s="273">
        <v>0</v>
      </c>
      <c r="F23" s="159">
        <v>0</v>
      </c>
      <c r="G23" s="38">
        <v>0</v>
      </c>
      <c r="H23" s="299">
        <f>'[1]19'!$E$42</f>
        <v>22</v>
      </c>
      <c r="I23" s="300">
        <f>'[1]19'!$B$33*12.92/2</f>
        <v>1246.78</v>
      </c>
      <c r="J23" s="299">
        <f>'[1]19'!$B$42</f>
        <v>110</v>
      </c>
      <c r="K23" s="300">
        <f>'[1]19'!$F$33</f>
        <v>256.5</v>
      </c>
      <c r="L23" s="301">
        <f>'[1]19'!$H$42</f>
        <v>55</v>
      </c>
      <c r="M23" s="311">
        <f>'[1]19'!$C$34</f>
        <v>36.461952389321006</v>
      </c>
      <c r="N23" s="306">
        <f>'[1]19'!$F$34</f>
        <v>7.5013160203571108</v>
      </c>
      <c r="O23" s="306">
        <f>'[1]19'!$F$43</f>
        <v>0.6433877288415456</v>
      </c>
      <c r="P23" s="306">
        <f>'[1]19'!$C$43</f>
        <v>3.2169386442077275</v>
      </c>
      <c r="Q23" s="309">
        <f>'[1]19'!$H$43</f>
        <v>1.6084693221038637</v>
      </c>
    </row>
    <row r="24" spans="1:17" ht="14.65" customHeight="1" x14ac:dyDescent="0.2">
      <c r="A24" s="35">
        <v>20</v>
      </c>
      <c r="B24" s="36">
        <v>3</v>
      </c>
      <c r="C24" s="37">
        <v>24</v>
      </c>
      <c r="D24" s="37">
        <v>0</v>
      </c>
      <c r="E24" s="273">
        <v>0</v>
      </c>
      <c r="F24" s="159">
        <v>0</v>
      </c>
      <c r="G24" s="38">
        <v>0</v>
      </c>
      <c r="H24" s="299">
        <f>'[1]20'!$E$42</f>
        <v>29</v>
      </c>
      <c r="I24" s="300">
        <f>'[1]20'!$B$33*12.92/2</f>
        <v>1576.24</v>
      </c>
      <c r="J24" s="299">
        <f>'[1]20'!$B$42</f>
        <v>260</v>
      </c>
      <c r="K24" s="300">
        <f>'[1]20'!$F$33</f>
        <v>333.45000000000005</v>
      </c>
      <c r="L24" s="301">
        <f>'[1]20'!$H$42</f>
        <v>23</v>
      </c>
      <c r="M24" s="311">
        <f>'[1]20'!$C$34</f>
        <v>36.913594124681353</v>
      </c>
      <c r="N24" s="306">
        <f>'[1]20'!$F$34</f>
        <v>7.8089871852478039</v>
      </c>
      <c r="O24" s="306">
        <f>'[1]20'!$F$43</f>
        <v>0.67914418465193072</v>
      </c>
      <c r="P24" s="306">
        <f>'[1]20'!$C$43</f>
        <v>6.088878896879379</v>
      </c>
      <c r="Q24" s="309">
        <f>'[1]20'!$H$43</f>
        <v>0.53863159472394506</v>
      </c>
    </row>
    <row r="25" spans="1:17" ht="14.65" customHeight="1" x14ac:dyDescent="0.2">
      <c r="A25" s="35">
        <v>21</v>
      </c>
      <c r="B25" s="36">
        <v>3</v>
      </c>
      <c r="C25" s="37">
        <v>24</v>
      </c>
      <c r="D25" s="37">
        <v>118</v>
      </c>
      <c r="E25" s="273">
        <v>0.48</v>
      </c>
      <c r="F25" s="159">
        <v>135</v>
      </c>
      <c r="G25" s="38">
        <v>1</v>
      </c>
      <c r="H25" s="299">
        <f>'[1]21'!$E$42</f>
        <v>29</v>
      </c>
      <c r="I25" s="300">
        <f>'[1]21'!$B$33*12.92/2</f>
        <v>1531.02</v>
      </c>
      <c r="J25" s="299">
        <f>'[1]21'!$B$42</f>
        <v>240</v>
      </c>
      <c r="K25" s="300">
        <f>'[1]21'!$F$33</f>
        <v>342</v>
      </c>
      <c r="L25" s="301">
        <f>'[1]21'!$H$42</f>
        <v>32</v>
      </c>
      <c r="M25" s="311">
        <f>'[1]21'!$C$34</f>
        <v>37.011197493624529</v>
      </c>
      <c r="N25" s="306">
        <f>'[1]21'!$F$34</f>
        <v>8.2675794848007129</v>
      </c>
      <c r="O25" s="306">
        <f>'[1]21'!$F$43</f>
        <v>0.70105206157666866</v>
      </c>
      <c r="P25" s="306">
        <f>'[1]21'!$C$43</f>
        <v>5.8018101647724301</v>
      </c>
      <c r="Q25" s="309">
        <f>'[1]21'!$H$43</f>
        <v>0.77357468863632406</v>
      </c>
    </row>
    <row r="26" spans="1:17" ht="14.65" customHeight="1" x14ac:dyDescent="0.2">
      <c r="A26" s="35">
        <v>22</v>
      </c>
      <c r="B26" s="36">
        <v>3</v>
      </c>
      <c r="C26" s="37">
        <v>24</v>
      </c>
      <c r="D26" s="37">
        <v>105</v>
      </c>
      <c r="E26" s="273">
        <v>0.59</v>
      </c>
      <c r="F26" s="159">
        <v>111</v>
      </c>
      <c r="G26" s="38">
        <v>1</v>
      </c>
      <c r="H26" s="299">
        <f>'[1]22'!$E$42</f>
        <v>29</v>
      </c>
      <c r="I26" s="300">
        <f>'[1]22'!$B$33*12.92/2</f>
        <v>1595.62</v>
      </c>
      <c r="J26" s="299">
        <f>'[1]22'!$B$42</f>
        <v>210</v>
      </c>
      <c r="K26" s="300">
        <f>'[1]22'!$F$33</f>
        <v>342</v>
      </c>
      <c r="L26" s="301">
        <f>'[1]22'!$H$42</f>
        <v>55</v>
      </c>
      <c r="M26" s="311">
        <f>'[1]22'!$C$34</f>
        <v>36.721946818750773</v>
      </c>
      <c r="N26" s="306">
        <f>'[1]22'!$F$34</f>
        <v>7.8708626189272906</v>
      </c>
      <c r="O26" s="306">
        <f>'[1]22'!$F$43</f>
        <v>0.66741232733593991</v>
      </c>
      <c r="P26" s="306">
        <f>'[1]22'!$C$43</f>
        <v>4.8329858186395649</v>
      </c>
      <c r="Q26" s="309">
        <f>'[1]22'!$H$43</f>
        <v>1.2657820001198861</v>
      </c>
    </row>
    <row r="27" spans="1:17" ht="14.65" customHeight="1" x14ac:dyDescent="0.2">
      <c r="A27" s="35">
        <v>23</v>
      </c>
      <c r="B27" s="36">
        <v>3</v>
      </c>
      <c r="C27" s="37">
        <v>24</v>
      </c>
      <c r="D27" s="37">
        <v>110</v>
      </c>
      <c r="E27" s="273">
        <v>0.51</v>
      </c>
      <c r="F27" s="159">
        <v>88</v>
      </c>
      <c r="G27" s="38">
        <v>1</v>
      </c>
      <c r="H27" s="299">
        <f>'[1]23'!$E$42</f>
        <v>29</v>
      </c>
      <c r="I27" s="300">
        <f>'[1]23'!$B$33*12.92/2</f>
        <v>1582.7</v>
      </c>
      <c r="J27" s="299">
        <f>'[1]23'!$B$42</f>
        <v>270</v>
      </c>
      <c r="K27" s="300">
        <f>'[1]23'!$F$33</f>
        <v>342</v>
      </c>
      <c r="L27" s="301">
        <f>'[1]23'!$H$42</f>
        <v>55</v>
      </c>
      <c r="M27" s="311">
        <f>'[1]23'!$C$34</f>
        <v>36.848967427988939</v>
      </c>
      <c r="N27" s="306">
        <f>'[1]23'!$F$34</f>
        <v>7.9625619892413058</v>
      </c>
      <c r="O27" s="306">
        <f>'[1]23'!$F$43</f>
        <v>0.67518800493566633</v>
      </c>
      <c r="P27" s="306">
        <f>'[1]23'!$C$43</f>
        <v>6.2862331494010322</v>
      </c>
      <c r="Q27" s="309">
        <f>'[1]23'!$H$43</f>
        <v>1.280528974877988</v>
      </c>
    </row>
    <row r="28" spans="1:17" ht="14.65" customHeight="1" x14ac:dyDescent="0.2">
      <c r="A28" s="35">
        <v>24</v>
      </c>
      <c r="B28" s="36">
        <v>3</v>
      </c>
      <c r="C28" s="37">
        <v>24</v>
      </c>
      <c r="D28" s="37">
        <v>0</v>
      </c>
      <c r="E28" s="273">
        <v>0</v>
      </c>
      <c r="F28" s="159">
        <v>0</v>
      </c>
      <c r="G28" s="38">
        <v>0</v>
      </c>
      <c r="H28" s="299">
        <f>'[1]24'!$E$42</f>
        <v>29</v>
      </c>
      <c r="I28" s="300">
        <f>'[1]24'!$B$33*12.92/2</f>
        <v>1543.94</v>
      </c>
      <c r="J28" s="299">
        <f>'[1]24'!$B$42</f>
        <v>240</v>
      </c>
      <c r="K28" s="300">
        <f>'[1]24'!$F$33</f>
        <v>342</v>
      </c>
      <c r="L28" s="301">
        <f>'[1]24'!$H$42</f>
        <v>36</v>
      </c>
      <c r="M28" s="311">
        <f>'[1]24'!$C$34</f>
        <v>37.173634586310122</v>
      </c>
      <c r="N28" s="306">
        <f>'[1]24'!$F$34</f>
        <v>8.2343763543389379</v>
      </c>
      <c r="O28" s="306">
        <f>'[1]24'!$F$43</f>
        <v>0.698236591449793</v>
      </c>
      <c r="P28" s="306">
        <f>'[1]24'!$C$43</f>
        <v>5.7785097223431139</v>
      </c>
      <c r="Q28" s="309">
        <f>'[1]24'!$H$43</f>
        <v>0.86677645835146711</v>
      </c>
    </row>
    <row r="29" spans="1:17" ht="14.65" customHeight="1" x14ac:dyDescent="0.2">
      <c r="A29" s="35">
        <v>25</v>
      </c>
      <c r="B29" s="36">
        <v>3</v>
      </c>
      <c r="C29" s="37">
        <v>24</v>
      </c>
      <c r="D29" s="37">
        <v>96</v>
      </c>
      <c r="E29" s="273">
        <v>0.01</v>
      </c>
      <c r="F29" s="159">
        <v>106</v>
      </c>
      <c r="G29" s="38">
        <v>1</v>
      </c>
      <c r="H29" s="299">
        <f>'[1]25'!$E$42</f>
        <v>29</v>
      </c>
      <c r="I29" s="300">
        <f>'[1]25'!$B$33*12.92/2</f>
        <v>1576.24</v>
      </c>
      <c r="J29" s="299">
        <f>'[1]25'!$B$42</f>
        <v>260</v>
      </c>
      <c r="K29" s="300">
        <f>'[1]25'!$F$33</f>
        <v>367.65000000000003</v>
      </c>
      <c r="L29" s="301">
        <f>'[1]25'!$H$42</f>
        <v>44</v>
      </c>
      <c r="M29" s="311">
        <f>'[1]25'!$C$34</f>
        <v>37.131159512467548</v>
      </c>
      <c r="N29" s="306">
        <f>'[1]25'!$F$34</f>
        <v>8.6606549730743403</v>
      </c>
      <c r="O29" s="306">
        <f>'[1]25'!$F$43</f>
        <v>0.68314699910011101</v>
      </c>
      <c r="P29" s="306">
        <f>'[1]25'!$C$43</f>
        <v>6.1247661988285813</v>
      </c>
      <c r="Q29" s="309">
        <f>'[1]25'!$H$43</f>
        <v>1.0364988951863754</v>
      </c>
    </row>
    <row r="30" spans="1:17" ht="14.65" customHeight="1" x14ac:dyDescent="0.2">
      <c r="A30" s="35">
        <v>26</v>
      </c>
      <c r="B30" s="36">
        <v>3</v>
      </c>
      <c r="C30" s="37">
        <v>24</v>
      </c>
      <c r="D30" s="37">
        <v>114</v>
      </c>
      <c r="E30" s="273">
        <v>0.48</v>
      </c>
      <c r="F30" s="159">
        <v>133</v>
      </c>
      <c r="G30" s="38">
        <v>1</v>
      </c>
      <c r="H30" s="299">
        <f>'[1]26'!$E$42</f>
        <v>29</v>
      </c>
      <c r="I30" s="300">
        <f>'[1]26'!$B$33*12.92/2</f>
        <v>1589.16</v>
      </c>
      <c r="J30" s="299">
        <f>'[1]26'!$B$42</f>
        <v>220</v>
      </c>
      <c r="K30" s="300">
        <f>'[1]26'!$F$33</f>
        <v>367.65000000000003</v>
      </c>
      <c r="L30" s="301">
        <f>'[1]26'!$H$42</f>
        <v>36</v>
      </c>
      <c r="M30" s="311">
        <f>'[1]26'!$C$34</f>
        <v>37.288994635989503</v>
      </c>
      <c r="N30" s="306">
        <f>'[1]26'!$F$34</f>
        <v>8.6267580847249761</v>
      </c>
      <c r="O30" s="306">
        <f>'[1]26'!$F$43</f>
        <v>0.68047323393723447</v>
      </c>
      <c r="P30" s="306">
        <f>'[1]26'!$C$43</f>
        <v>5.1622107402135029</v>
      </c>
      <c r="Q30" s="309">
        <f>'[1]26'!$H$43</f>
        <v>0.84472539385311862</v>
      </c>
    </row>
    <row r="31" spans="1:17" ht="14.65" customHeight="1" x14ac:dyDescent="0.2">
      <c r="A31" s="35">
        <v>27</v>
      </c>
      <c r="B31" s="36">
        <v>3</v>
      </c>
      <c r="C31" s="37">
        <v>24</v>
      </c>
      <c r="D31" s="37">
        <v>108</v>
      </c>
      <c r="E31" s="273">
        <v>0.53</v>
      </c>
      <c r="F31" s="159">
        <v>124</v>
      </c>
      <c r="G31" s="38">
        <v>1</v>
      </c>
      <c r="H31" s="299">
        <f>'[1]27'!$E$42</f>
        <v>31</v>
      </c>
      <c r="I31" s="300">
        <f>'[1]27'!$B$33*12.92/2</f>
        <v>1524.56</v>
      </c>
      <c r="J31" s="299">
        <f>'[1]27'!$B$42</f>
        <v>440</v>
      </c>
      <c r="K31" s="300">
        <f>'[1]27'!$F$33</f>
        <v>324.90000000000003</v>
      </c>
      <c r="L31" s="301">
        <f>'[1]27'!$H$42</f>
        <v>49</v>
      </c>
      <c r="M31" s="311">
        <f>'[1]27'!$C$34</f>
        <v>36.780877109196155</v>
      </c>
      <c r="N31" s="306">
        <f>'[1]27'!$F$34</f>
        <v>7.8383972902200192</v>
      </c>
      <c r="O31" s="306">
        <f>'[1]27'!$F$43</f>
        <v>0.74789263156916153</v>
      </c>
      <c r="P31" s="306">
        <f>'[1]27'!$C$43</f>
        <v>10.615250254530034</v>
      </c>
      <c r="Q31" s="309">
        <f>'[1]27'!$H$43</f>
        <v>1.1821528692544812</v>
      </c>
    </row>
    <row r="32" spans="1:17" ht="14.65" customHeight="1" x14ac:dyDescent="0.2">
      <c r="A32" s="35">
        <v>28</v>
      </c>
      <c r="B32" s="36">
        <v>3</v>
      </c>
      <c r="C32" s="37">
        <v>24</v>
      </c>
      <c r="D32" s="37">
        <v>88</v>
      </c>
      <c r="E32" s="273">
        <v>0.96</v>
      </c>
      <c r="F32" s="159">
        <v>137</v>
      </c>
      <c r="G32" s="38">
        <v>1</v>
      </c>
      <c r="H32" s="299">
        <f>'[1]28'!$E$42</f>
        <v>32</v>
      </c>
      <c r="I32" s="300">
        <f>'[1]28'!$B$33*12.92/2</f>
        <v>1782.96</v>
      </c>
      <c r="J32" s="299">
        <f>'[1]28'!$B$42</f>
        <v>320</v>
      </c>
      <c r="K32" s="300">
        <f>'[1]28'!$F$33</f>
        <v>367.65000000000003</v>
      </c>
      <c r="L32" s="301">
        <f>'[1]28'!$H$42</f>
        <v>55</v>
      </c>
      <c r="M32" s="311">
        <f>'[1]28'!$C$34</f>
        <v>37.571910836868724</v>
      </c>
      <c r="N32" s="306">
        <f>'[1]28'!$F$34</f>
        <v>7.74740488803719</v>
      </c>
      <c r="O32" s="306">
        <f>'[1]28'!$F$43</f>
        <v>0.67432872682494227</v>
      </c>
      <c r="P32" s="306">
        <f>'[1]28'!$C$43</f>
        <v>6.7432872682494231</v>
      </c>
      <c r="Q32" s="309">
        <f>'[1]28'!$H$43</f>
        <v>1.1590024992303696</v>
      </c>
    </row>
    <row r="33" spans="1:19" ht="14.65" customHeight="1" x14ac:dyDescent="0.2">
      <c r="A33" s="35">
        <v>29</v>
      </c>
      <c r="B33" s="36">
        <v>3</v>
      </c>
      <c r="C33" s="37">
        <v>24</v>
      </c>
      <c r="D33" s="37">
        <v>0</v>
      </c>
      <c r="E33" s="273">
        <v>0</v>
      </c>
      <c r="F33" s="159">
        <v>0</v>
      </c>
      <c r="G33" s="38">
        <v>0</v>
      </c>
      <c r="H33" s="299">
        <f>'[1]29'!$E$42</f>
        <v>31</v>
      </c>
      <c r="I33" s="300">
        <f>'[1]29'!$B$33*12.92/2</f>
        <v>1246.78</v>
      </c>
      <c r="J33" s="299">
        <f>'[1]29'!$B$42</f>
        <v>240</v>
      </c>
      <c r="K33" s="300">
        <f>'[1]29'!$F$33</f>
        <v>282.15000000000003</v>
      </c>
      <c r="L33" s="301">
        <f>'[1]29'!$H$42</f>
        <v>0</v>
      </c>
      <c r="M33" s="311">
        <f>'[1]29'!$C$34</f>
        <v>37.561307737733536</v>
      </c>
      <c r="N33" s="306">
        <f>'[1]29'!$F$34</f>
        <v>8.5002349878900194</v>
      </c>
      <c r="O33" s="306">
        <f>'[1]29'!$F$43</f>
        <v>0.93392622585359053</v>
      </c>
      <c r="P33" s="306">
        <f>'[1]29'!$C$43</f>
        <v>7.2303965872536038</v>
      </c>
      <c r="Q33" s="309">
        <f>'[1]29'!$H$43</f>
        <v>0</v>
      </c>
    </row>
    <row r="34" spans="1:19" ht="14.65" customHeight="1" x14ac:dyDescent="0.2">
      <c r="A34" s="35">
        <v>30</v>
      </c>
      <c r="B34" s="36">
        <v>4</v>
      </c>
      <c r="C34" s="37">
        <v>24</v>
      </c>
      <c r="D34" s="37">
        <v>0</v>
      </c>
      <c r="E34" s="273">
        <v>0</v>
      </c>
      <c r="F34" s="159">
        <v>0</v>
      </c>
      <c r="G34" s="38">
        <v>0</v>
      </c>
      <c r="H34" s="299">
        <f>'[1]30'!$E$42</f>
        <v>40</v>
      </c>
      <c r="I34" s="300">
        <f>'[1]30'!$B$33*12.92/2</f>
        <v>1750.66</v>
      </c>
      <c r="J34" s="299">
        <f>'[1]30'!$B$42</f>
        <v>340</v>
      </c>
      <c r="K34" s="300">
        <f>'[1]30'!$F$33</f>
        <v>384.75000000000006</v>
      </c>
      <c r="L34" s="301">
        <f>'[1]30'!$H$42</f>
        <v>55</v>
      </c>
      <c r="M34" s="311">
        <f>'[1]30'!$C$34</f>
        <v>37.821850627610985</v>
      </c>
      <c r="N34" s="306">
        <f>'[1]30'!$F$34</f>
        <v>8.3122691036371013</v>
      </c>
      <c r="O34" s="306">
        <f>'[1]30'!$F$43</f>
        <v>0.86417352604414299</v>
      </c>
      <c r="P34" s="306">
        <f>'[1]30'!$C$43</f>
        <v>7.3454749713752152</v>
      </c>
      <c r="Q34" s="309">
        <f>'[1]30'!$H$43</f>
        <v>1.1882385983106964</v>
      </c>
    </row>
    <row r="35" spans="1:19" ht="14.65" customHeight="1" thickBot="1" x14ac:dyDescent="0.25">
      <c r="A35" s="168">
        <v>31</v>
      </c>
      <c r="B35" s="162">
        <v>4</v>
      </c>
      <c r="C35" s="163">
        <v>24</v>
      </c>
      <c r="D35" s="163">
        <v>0</v>
      </c>
      <c r="E35" s="274">
        <v>0</v>
      </c>
      <c r="F35" s="164">
        <v>0</v>
      </c>
      <c r="G35" s="165">
        <v>0</v>
      </c>
      <c r="H35" s="302">
        <f>'[1]31'!$E$42</f>
        <v>39</v>
      </c>
      <c r="I35" s="303">
        <f>'[1]31'!$B$33*12.92/2</f>
        <v>1744.2</v>
      </c>
      <c r="J35" s="304">
        <f>'[1]31'!$B$42</f>
        <v>300</v>
      </c>
      <c r="K35" s="303">
        <f>'[1]31'!$F$33</f>
        <v>384.75000000000006</v>
      </c>
      <c r="L35" s="305">
        <f>'[1]31'!$H$42</f>
        <v>21</v>
      </c>
      <c r="M35" s="312">
        <f>'[1]31'!$C$34</f>
        <v>38.23339865583867</v>
      </c>
      <c r="N35" s="307">
        <f>'[1]31'!$F$34</f>
        <v>8.4338379387879439</v>
      </c>
      <c r="O35" s="307">
        <f>'[1]31'!$F$43</f>
        <v>0.85489195480891411</v>
      </c>
      <c r="P35" s="307">
        <f>'[1]31'!$C$43</f>
        <v>6.5760919600685703</v>
      </c>
      <c r="Q35" s="310">
        <f>'[1]31'!$H$43</f>
        <v>0.46032643720479988</v>
      </c>
    </row>
    <row r="36" spans="1:19" ht="14.65" customHeight="1" thickTop="1" x14ac:dyDescent="0.2">
      <c r="A36" s="169" t="s">
        <v>37</v>
      </c>
      <c r="B36" s="170"/>
      <c r="C36" s="170">
        <f>SUM(C5:C35)</f>
        <v>696.5</v>
      </c>
      <c r="D36" s="170"/>
      <c r="E36" s="171"/>
      <c r="F36" s="172">
        <f t="shared" ref="F36:K36" si="0">SUM(F5:F35)</f>
        <v>2263</v>
      </c>
      <c r="G36" s="173">
        <f t="shared" si="0"/>
        <v>19</v>
      </c>
      <c r="H36" s="186">
        <f t="shared" si="0"/>
        <v>860</v>
      </c>
      <c r="I36" s="186">
        <f t="shared" si="0"/>
        <v>47681.26</v>
      </c>
      <c r="J36" s="187">
        <f t="shared" si="0"/>
        <v>7360</v>
      </c>
      <c r="K36" s="187">
        <f t="shared" si="0"/>
        <v>10824.299999999997</v>
      </c>
      <c r="L36" s="187">
        <f>SUM(L5:L34)</f>
        <v>1296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3.225806451612903</v>
      </c>
      <c r="C37" s="39"/>
      <c r="D37" s="167">
        <f>AVERAGE(D5:D35)</f>
        <v>61.161290322580648</v>
      </c>
      <c r="E37" s="40">
        <f>AVERAGE(E5:E35)</f>
        <v>2.7764516129032266</v>
      </c>
      <c r="F37" s="166">
        <f t="shared" ref="F37" si="1">AVERAGE(F5:F35)</f>
        <v>73</v>
      </c>
      <c r="G37" s="174">
        <f>AVERAGE(G5:G35)</f>
        <v>0.61290322580645162</v>
      </c>
      <c r="H37" s="190">
        <f t="shared" ref="H37:P37" si="2">AVERAGE(H5:H35)</f>
        <v>27.741935483870968</v>
      </c>
      <c r="I37" s="190">
        <f>AVERAGE(I5:I15)</f>
        <v>1481.689090909091</v>
      </c>
      <c r="J37" s="190">
        <f t="shared" si="2"/>
        <v>237.41935483870967</v>
      </c>
      <c r="K37" s="191">
        <f>AVERAGE(K5:K15)</f>
        <v>340.44545454545454</v>
      </c>
      <c r="L37" s="191">
        <f>AVERAGE(L5:L34)</f>
        <v>43.2</v>
      </c>
      <c r="M37" s="204">
        <f>AVERAGE(M15:M34)</f>
        <v>37.15527017616958</v>
      </c>
      <c r="N37" s="208">
        <f>AVERAGEIF(N5:N35,"&lt;&gt;#VALUE!")</f>
        <v>8.4363445780401687</v>
      </c>
      <c r="O37" s="191">
        <f>AVERAGEIF(O5:O35,"&lt;&gt;#VALUE!")</f>
        <v>0.67343840704706559</v>
      </c>
      <c r="P37" s="192">
        <f t="shared" si="2"/>
        <v>5.7214878817555412</v>
      </c>
      <c r="Q37" s="296">
        <f>AVERAGE(Q5:Q35)</f>
        <v>1.0407405488576176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3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20</v>
      </c>
      <c r="I38" s="40">
        <f>MIN(I5:I15)</f>
        <v>981.92</v>
      </c>
      <c r="J38" s="40">
        <f t="shared" si="3"/>
        <v>110</v>
      </c>
      <c r="K38" s="40">
        <f>MIN(K5:K15)</f>
        <v>213.75000000000003</v>
      </c>
      <c r="L38" s="40">
        <f>MIN(L5:L34)</f>
        <v>0</v>
      </c>
      <c r="M38" s="205">
        <f>MIN(M15:M34)</f>
        <v>35.604537008280388</v>
      </c>
      <c r="N38" s="290">
        <f t="shared" si="3"/>
        <v>7.4230243984842801</v>
      </c>
      <c r="O38" s="40">
        <f t="shared" si="3"/>
        <v>0.56240186087509303</v>
      </c>
      <c r="P38" s="291">
        <f t="shared" si="3"/>
        <v>2.6484836227405939</v>
      </c>
      <c r="Q38" s="297">
        <f t="shared" si="3"/>
        <v>0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4</v>
      </c>
      <c r="C39" s="41"/>
      <c r="D39" s="176">
        <f>MAX(D5:D35)</f>
        <v>129</v>
      </c>
      <c r="E39" s="175">
        <f>MAX(E5:E35)</f>
        <v>77.7</v>
      </c>
      <c r="F39" s="175">
        <f t="shared" ref="F39:Q39" si="4">MAX(F5:F35)</f>
        <v>247</v>
      </c>
      <c r="G39" s="175">
        <f t="shared" si="4"/>
        <v>2</v>
      </c>
      <c r="H39" s="175">
        <f t="shared" si="4"/>
        <v>40</v>
      </c>
      <c r="I39" s="175">
        <f>MAX(I5:I15)</f>
        <v>1944.46</v>
      </c>
      <c r="J39" s="175">
        <f t="shared" si="4"/>
        <v>440</v>
      </c>
      <c r="K39" s="175">
        <f>MAX(K5:K15)</f>
        <v>555.75</v>
      </c>
      <c r="L39" s="175">
        <f>MAX(L5:L34)</f>
        <v>84</v>
      </c>
      <c r="M39" s="206">
        <f>MAX(M15:M34)</f>
        <v>38.729016786568565</v>
      </c>
      <c r="N39" s="292">
        <f t="shared" si="4"/>
        <v>11.345048709520672</v>
      </c>
      <c r="O39" s="175">
        <f t="shared" si="4"/>
        <v>0.93392622585359053</v>
      </c>
      <c r="P39" s="293">
        <f t="shared" si="4"/>
        <v>10.615250254530034</v>
      </c>
      <c r="Q39" s="298">
        <f t="shared" si="4"/>
        <v>2.2204458655287014</v>
      </c>
      <c r="R39" s="294"/>
      <c r="S39" s="294"/>
    </row>
  </sheetData>
  <mergeCells count="13">
    <mergeCell ref="K1:M1"/>
    <mergeCell ref="O1:P1"/>
    <mergeCell ref="H2:P2"/>
    <mergeCell ref="F3:F4"/>
    <mergeCell ref="G3:G4"/>
    <mergeCell ref="M3:Q3"/>
    <mergeCell ref="B1:G1"/>
    <mergeCell ref="A2:A4"/>
    <mergeCell ref="B2:G2"/>
    <mergeCell ref="B3:B4"/>
    <mergeCell ref="C3:C4"/>
    <mergeCell ref="D3:D4"/>
    <mergeCell ref="E3:E4"/>
  </mergeCells>
  <pageMargins left="0.5" right="0" top="0.25" bottom="0.25" header="0" footer="0"/>
  <pageSetup paperSize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B46" sqref="AB46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02" t="s">
        <v>81</v>
      </c>
      <c r="B2" s="402"/>
      <c r="C2" s="226" t="str">
        <f>'Water Quality'!N2</f>
        <v>January/1/2020</v>
      </c>
      <c r="D2" s="401" t="s">
        <v>46</v>
      </c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</row>
    <row r="3" spans="1:37" ht="3" customHeight="1" thickBot="1" x14ac:dyDescent="0.25">
      <c r="A3" s="404" t="s">
        <v>81</v>
      </c>
      <c r="B3" s="404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04"/>
      <c r="L3" s="416"/>
      <c r="M3" s="416"/>
      <c r="N3" s="416"/>
      <c r="O3" s="416"/>
      <c r="P3" s="416"/>
      <c r="Q3" s="417"/>
      <c r="R3" s="59"/>
      <c r="S3" s="59"/>
      <c r="T3" s="404"/>
      <c r="U3" s="417"/>
      <c r="V3" s="398"/>
      <c r="W3" s="399"/>
      <c r="X3" s="399"/>
      <c r="Y3" s="399"/>
      <c r="Z3" s="399"/>
      <c r="AA3" s="399"/>
      <c r="AB3" s="400"/>
      <c r="AC3" s="59"/>
    </row>
    <row r="4" spans="1:37" ht="21.6" customHeight="1" thickBot="1" x14ac:dyDescent="0.25">
      <c r="A4" s="46"/>
      <c r="B4" s="47"/>
      <c r="C4" s="419" t="s">
        <v>94</v>
      </c>
      <c r="D4" s="420"/>
      <c r="E4" s="421"/>
      <c r="F4" s="422" t="s">
        <v>62</v>
      </c>
      <c r="G4" s="423"/>
      <c r="H4" s="424"/>
      <c r="I4" s="407" t="s">
        <v>58</v>
      </c>
      <c r="J4" s="408"/>
      <c r="K4" s="409"/>
      <c r="L4" s="410" t="s">
        <v>59</v>
      </c>
      <c r="M4" s="411"/>
      <c r="N4" s="412"/>
      <c r="O4" s="413" t="s">
        <v>60</v>
      </c>
      <c r="P4" s="414"/>
      <c r="Q4" s="415"/>
      <c r="R4" s="432" t="s">
        <v>64</v>
      </c>
      <c r="S4" s="433"/>
      <c r="T4" s="434"/>
      <c r="U4" s="430" t="s">
        <v>63</v>
      </c>
      <c r="V4" s="431"/>
      <c r="W4" s="431"/>
      <c r="X4" s="435" t="s">
        <v>101</v>
      </c>
      <c r="Y4" s="435"/>
      <c r="Z4" s="436"/>
      <c r="AA4" s="232" t="s">
        <v>104</v>
      </c>
      <c r="AB4" s="428"/>
      <c r="AC4" s="429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4.9399999999986903</v>
      </c>
      <c r="C6" s="228">
        <f>Filter!H5*10.23</f>
        <v>327.36</v>
      </c>
      <c r="D6" s="57">
        <f>IF(ISBLANK(C6),"",(C6*E$43)/$B6)</f>
        <v>7.090591093119289</v>
      </c>
      <c r="E6" s="58">
        <f>IF(ISBLANK(C6),"",C6*E$43)</f>
        <v>35.027520000000003</v>
      </c>
      <c r="F6" s="244">
        <f>Filter!I5*2</f>
        <v>3087.88</v>
      </c>
      <c r="G6" s="57">
        <f t="shared" ref="G6:V21" si="0">IF(ISBLANK(F6),"",(F6*H$43)/$B6)</f>
        <v>59.069769230784892</v>
      </c>
      <c r="H6" s="58">
        <f t="shared" ref="H6:H34" si="1">IF(ISBLANK(F6),"",F6*H$43)</f>
        <v>291.80466000000001</v>
      </c>
      <c r="I6" s="211">
        <f>Filter!J5</f>
        <v>200</v>
      </c>
      <c r="J6" s="49">
        <f t="shared" ref="J6" si="2">IF(ISBLANK(I6),"",(I6*K$43)/$B6)</f>
        <v>14.554655870449201</v>
      </c>
      <c r="K6" s="50">
        <f t="shared" ref="K6:K34" si="3">IF(ISBLANK(I6),"",I6*K$43)</f>
        <v>71.899999999999991</v>
      </c>
      <c r="L6" s="244">
        <f>Filter!K5</f>
        <v>342</v>
      </c>
      <c r="M6" s="49">
        <f t="shared" ref="M6" si="4">IF(ISBLANK(L6),"",(L6*N$43)/$B6)</f>
        <v>50.538461538474934</v>
      </c>
      <c r="N6" s="50">
        <f t="shared" ref="N6:N34" si="5">IF(ISBLANK(L6),"",L6*N$43)</f>
        <v>249.66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43</v>
      </c>
      <c r="Y6" s="212">
        <f t="shared" ref="Y6:Y34" si="12">IF(ISBLANK(X6),"",(X6*Z$43)/$B6)</f>
        <v>16.277327935226989</v>
      </c>
      <c r="Z6" s="230">
        <f t="shared" ref="Z6:Z34" si="13">IF(ISBLANK(X6),"",X6*Z$43)</f>
        <v>80.410000000000011</v>
      </c>
      <c r="AA6" s="238">
        <f>IF(ISBLANK(AB$43),"",(AB$43)*B6)</f>
        <v>163.01999999995678</v>
      </c>
      <c r="AB6" s="262">
        <f>(D6+G6+J6+M6+Y6)</f>
        <v>147.53080566805531</v>
      </c>
      <c r="AC6" s="263">
        <f>E6+H6+K6+N6+Z6+AA6</f>
        <v>891.82217999995669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5.1199999999989814</v>
      </c>
      <c r="C7" s="228">
        <f>Filter!H6*10.23</f>
        <v>347.82</v>
      </c>
      <c r="D7" s="57">
        <f t="shared" ref="D7:D34" si="14">IF(ISBLANK(C7),"",(C7*E$43)/$B7)</f>
        <v>7.2688945312514468</v>
      </c>
      <c r="E7" s="58">
        <f t="shared" ref="E7:E34" si="15">IF(ISBLANK(C7),"",C7*E$43)</f>
        <v>37.216740000000001</v>
      </c>
      <c r="F7" s="244">
        <f>Filter!I6*2</f>
        <v>3152.48</v>
      </c>
      <c r="G7" s="57">
        <f t="shared" si="0"/>
        <v>58.185421875011578</v>
      </c>
      <c r="H7" s="58">
        <f t="shared" si="1"/>
        <v>297.90935999999999</v>
      </c>
      <c r="I7" s="211">
        <f>Filter!J6</f>
        <v>170</v>
      </c>
      <c r="J7" s="49">
        <f t="shared" si="0"/>
        <v>11.936523437502373</v>
      </c>
      <c r="K7" s="50">
        <f t="shared" si="3"/>
        <v>61.114999999999995</v>
      </c>
      <c r="L7" s="244">
        <f>Filter!K6</f>
        <v>342</v>
      </c>
      <c r="M7" s="49">
        <f t="shared" si="0"/>
        <v>48.761718750009699</v>
      </c>
      <c r="N7" s="50">
        <f t="shared" si="5"/>
        <v>249.66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84</v>
      </c>
      <c r="Y7" s="212">
        <f t="shared" si="12"/>
        <v>30.679687500006107</v>
      </c>
      <c r="Z7" s="230">
        <f t="shared" si="13"/>
        <v>157.08000000000001</v>
      </c>
      <c r="AA7" s="238">
        <f t="shared" ref="AA7:AA36" si="16">IF(ISBLANK(AB$43),"",(AB$43)*B7)</f>
        <v>168.95999999996639</v>
      </c>
      <c r="AB7" s="262">
        <f t="shared" ref="AB7:AB36" si="17">(D7+G7+J7+M7+Y7)</f>
        <v>156.83224609378121</v>
      </c>
      <c r="AC7" s="263">
        <f t="shared" ref="AC7:AC36" si="18">E7+H7+K7+N7+Z7+AA7</f>
        <v>971.94109999996647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3.2400000000016007</v>
      </c>
      <c r="C8" s="228">
        <f>Filter!H7*10.23</f>
        <v>225.06</v>
      </c>
      <c r="D8" s="57">
        <f t="shared" si="14"/>
        <v>7.4325370370333657</v>
      </c>
      <c r="E8" s="58">
        <f t="shared" si="15"/>
        <v>24.081420000000001</v>
      </c>
      <c r="F8" s="244">
        <f>Filter!I7*2</f>
        <v>1963.84</v>
      </c>
      <c r="G8" s="57">
        <f t="shared" si="0"/>
        <v>57.278666666638365</v>
      </c>
      <c r="H8" s="58">
        <f t="shared" si="1"/>
        <v>185.58287999999999</v>
      </c>
      <c r="I8" s="211">
        <f>Filter!J7</f>
        <v>150</v>
      </c>
      <c r="J8" s="49">
        <f t="shared" si="0"/>
        <v>16.643518518510295</v>
      </c>
      <c r="K8" s="50">
        <f t="shared" si="3"/>
        <v>53.924999999999997</v>
      </c>
      <c r="L8" s="244">
        <f>Filter!K7</f>
        <v>213.75000000000003</v>
      </c>
      <c r="M8" s="49">
        <f t="shared" si="0"/>
        <v>48.15972222219844</v>
      </c>
      <c r="N8" s="50">
        <f t="shared" si="5"/>
        <v>156.03750000000002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60</v>
      </c>
      <c r="Y8" s="212">
        <f t="shared" si="12"/>
        <v>34.629629629612523</v>
      </c>
      <c r="Z8" s="230">
        <f t="shared" si="13"/>
        <v>112.2</v>
      </c>
      <c r="AA8" s="238">
        <f t="shared" si="16"/>
        <v>106.92000000005282</v>
      </c>
      <c r="AB8" s="262">
        <f t="shared" si="17"/>
        <v>164.14407407399295</v>
      </c>
      <c r="AC8" s="263">
        <f t="shared" si="18"/>
        <v>638.74680000005287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6.0799999999981083</v>
      </c>
      <c r="C9" s="228">
        <f>Filter!H8*10.23</f>
        <v>358.05</v>
      </c>
      <c r="D9" s="57">
        <f t="shared" si="14"/>
        <v>6.3012088815809078</v>
      </c>
      <c r="E9" s="58">
        <f t="shared" si="15"/>
        <v>38.311349999999997</v>
      </c>
      <c r="F9" s="244">
        <f>Filter!I8*2</f>
        <v>3837.24</v>
      </c>
      <c r="G9" s="57">
        <f t="shared" si="0"/>
        <v>59.64131250001855</v>
      </c>
      <c r="H9" s="58">
        <f t="shared" si="1"/>
        <v>362.61917999999997</v>
      </c>
      <c r="I9" s="211">
        <f>Filter!J8</f>
        <v>280</v>
      </c>
      <c r="J9" s="49">
        <f t="shared" si="0"/>
        <v>16.55592105263673</v>
      </c>
      <c r="K9" s="50">
        <f t="shared" si="3"/>
        <v>100.66</v>
      </c>
      <c r="L9" s="244">
        <f>Filter!K8</f>
        <v>555.75</v>
      </c>
      <c r="M9" s="49">
        <f t="shared" si="0"/>
        <v>66.726562500020762</v>
      </c>
      <c r="N9" s="50">
        <f t="shared" si="5"/>
        <v>405.69749999999999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30</v>
      </c>
      <c r="Y9" s="212">
        <f t="shared" si="12"/>
        <v>9.226973684213398</v>
      </c>
      <c r="Z9" s="230">
        <f t="shared" si="13"/>
        <v>56.1</v>
      </c>
      <c r="AA9" s="238">
        <f t="shared" si="16"/>
        <v>200.63999999993757</v>
      </c>
      <c r="AB9" s="262">
        <f t="shared" si="17"/>
        <v>158.45197861847035</v>
      </c>
      <c r="AC9" s="263">
        <f t="shared" si="18"/>
        <v>1164.0280299999376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4.430000000000291</v>
      </c>
      <c r="C10" s="228">
        <f>Filter!H9*10.23</f>
        <v>225.06</v>
      </c>
      <c r="D10" s="57">
        <f t="shared" si="14"/>
        <v>5.4359864559815847</v>
      </c>
      <c r="E10" s="58">
        <f t="shared" si="15"/>
        <v>24.081420000000001</v>
      </c>
      <c r="F10" s="244">
        <f>Filter!I9*2</f>
        <v>2764.88</v>
      </c>
      <c r="G10" s="57">
        <f t="shared" si="0"/>
        <v>58.979945823923892</v>
      </c>
      <c r="H10" s="58">
        <f t="shared" si="1"/>
        <v>261.28116</v>
      </c>
      <c r="I10" s="211">
        <f>Filter!J9</f>
        <v>200</v>
      </c>
      <c r="J10" s="49">
        <f t="shared" si="0"/>
        <v>16.230248306996675</v>
      </c>
      <c r="K10" s="50">
        <f t="shared" si="3"/>
        <v>71.899999999999991</v>
      </c>
      <c r="L10" s="244">
        <f>Filter!K9</f>
        <v>299.25</v>
      </c>
      <c r="M10" s="49">
        <f t="shared" si="0"/>
        <v>49.312076749432421</v>
      </c>
      <c r="N10" s="50">
        <f t="shared" si="5"/>
        <v>218.45249999999999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55</v>
      </c>
      <c r="Y10" s="212">
        <f t="shared" si="12"/>
        <v>23.216704288937528</v>
      </c>
      <c r="Z10" s="230">
        <f t="shared" si="13"/>
        <v>102.85000000000001</v>
      </c>
      <c r="AA10" s="238">
        <f t="shared" si="16"/>
        <v>146.1900000000096</v>
      </c>
      <c r="AB10" s="262">
        <f t="shared" si="17"/>
        <v>153.17496162527209</v>
      </c>
      <c r="AC10" s="263">
        <f t="shared" si="18"/>
        <v>824.75508000000957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4.5800000000017462</v>
      </c>
      <c r="C11" s="228">
        <f>Filter!H10*10.23</f>
        <v>235.29000000000002</v>
      </c>
      <c r="D11" s="57">
        <f t="shared" si="14"/>
        <v>5.4969497816572934</v>
      </c>
      <c r="E11" s="58">
        <f t="shared" si="15"/>
        <v>25.176030000000001</v>
      </c>
      <c r="F11" s="244">
        <f>Filter!I10*2</f>
        <v>2842.4</v>
      </c>
      <c r="G11" s="57">
        <f t="shared" si="0"/>
        <v>58.647772925741833</v>
      </c>
      <c r="H11" s="58">
        <f t="shared" si="1"/>
        <v>268.60680000000002</v>
      </c>
      <c r="I11" s="211">
        <f>Filter!J10</f>
        <v>240</v>
      </c>
      <c r="J11" s="49">
        <f t="shared" si="0"/>
        <v>18.838427947591072</v>
      </c>
      <c r="K11" s="50">
        <f t="shared" si="3"/>
        <v>86.28</v>
      </c>
      <c r="L11" s="244">
        <f>Filter!K10</f>
        <v>342</v>
      </c>
      <c r="M11" s="49">
        <f t="shared" si="0"/>
        <v>54.510917030546899</v>
      </c>
      <c r="N11" s="50">
        <f t="shared" si="5"/>
        <v>249.66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29</v>
      </c>
      <c r="Y11" s="212">
        <f t="shared" si="12"/>
        <v>11.840611353707276</v>
      </c>
      <c r="Z11" s="230">
        <f t="shared" si="13"/>
        <v>54.230000000000004</v>
      </c>
      <c r="AA11" s="238">
        <f t="shared" si="16"/>
        <v>151.14000000005763</v>
      </c>
      <c r="AB11" s="262">
        <f t="shared" si="17"/>
        <v>149.33467903924438</v>
      </c>
      <c r="AC11" s="263">
        <f t="shared" si="18"/>
        <v>835.09283000005769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6.1100000000005821</v>
      </c>
      <c r="C12" s="228">
        <f>Filter!H11*10.23</f>
        <v>306.90000000000003</v>
      </c>
      <c r="D12" s="57">
        <f t="shared" si="14"/>
        <v>5.3745171849422055</v>
      </c>
      <c r="E12" s="58">
        <f t="shared" si="15"/>
        <v>32.838300000000004</v>
      </c>
      <c r="F12" s="244">
        <f>Filter!I11*2</f>
        <v>3888.92</v>
      </c>
      <c r="G12" s="57">
        <f t="shared" si="0"/>
        <v>60.147780687391986</v>
      </c>
      <c r="H12" s="58">
        <f t="shared" si="1"/>
        <v>367.50294000000002</v>
      </c>
      <c r="I12" s="211">
        <f>Filter!J11</f>
        <v>410</v>
      </c>
      <c r="J12" s="49">
        <f t="shared" si="0"/>
        <v>24.12356792143796</v>
      </c>
      <c r="K12" s="50">
        <f t="shared" si="3"/>
        <v>147.39499999999998</v>
      </c>
      <c r="L12" s="244">
        <f>Filter!K11</f>
        <v>427.50000000000006</v>
      </c>
      <c r="M12" s="49">
        <f t="shared" si="0"/>
        <v>51.076104746312652</v>
      </c>
      <c r="N12" s="50">
        <f t="shared" si="5"/>
        <v>312.07500000000005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81</v>
      </c>
      <c r="Y12" s="212">
        <f t="shared" si="12"/>
        <v>24.790507364973088</v>
      </c>
      <c r="Z12" s="230">
        <f t="shared" si="13"/>
        <v>151.47</v>
      </c>
      <c r="AA12" s="238">
        <f t="shared" si="16"/>
        <v>201.63000000001921</v>
      </c>
      <c r="AB12" s="262">
        <f t="shared" si="17"/>
        <v>165.51247790505786</v>
      </c>
      <c r="AC12" s="263">
        <f t="shared" si="18"/>
        <v>1212.9112400000192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4.2399999999979627</v>
      </c>
      <c r="C13" s="228">
        <f>Filter!H12*10.23</f>
        <v>204.60000000000002</v>
      </c>
      <c r="D13" s="57">
        <f t="shared" si="14"/>
        <v>5.1632547169836132</v>
      </c>
      <c r="E13" s="58">
        <f t="shared" si="15"/>
        <v>21.892200000000003</v>
      </c>
      <c r="F13" s="244">
        <f>Filter!I12*2</f>
        <v>2493.56</v>
      </c>
      <c r="G13" s="57">
        <f t="shared" si="0"/>
        <v>55.575806603800281</v>
      </c>
      <c r="H13" s="58">
        <f t="shared" si="1"/>
        <v>235.64141999999998</v>
      </c>
      <c r="I13" s="211">
        <f>Filter!J12</f>
        <v>150</v>
      </c>
      <c r="J13" s="49">
        <f t="shared" si="0"/>
        <v>12.718160377364601</v>
      </c>
      <c r="K13" s="50">
        <f t="shared" si="3"/>
        <v>53.924999999999997</v>
      </c>
      <c r="L13" s="244">
        <f>Filter!K12</f>
        <v>299.25</v>
      </c>
      <c r="M13" s="49">
        <f t="shared" si="0"/>
        <v>51.521816037760601</v>
      </c>
      <c r="N13" s="50">
        <f t="shared" si="5"/>
        <v>218.45249999999999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24</v>
      </c>
      <c r="Y13" s="212">
        <f t="shared" si="12"/>
        <v>10.584905660382445</v>
      </c>
      <c r="Z13" s="230">
        <f t="shared" si="13"/>
        <v>44.88</v>
      </c>
      <c r="AA13" s="238">
        <f t="shared" si="16"/>
        <v>139.91999999993277</v>
      </c>
      <c r="AB13" s="262">
        <f t="shared" si="17"/>
        <v>135.56394339629153</v>
      </c>
      <c r="AC13" s="263">
        <f t="shared" si="18"/>
        <v>714.71111999993275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4.9099999999998545</v>
      </c>
      <c r="C14" s="228">
        <f>Filter!H13*10.23</f>
        <v>255.75</v>
      </c>
      <c r="D14" s="57">
        <f t="shared" si="14"/>
        <v>5.5733706720979246</v>
      </c>
      <c r="E14" s="58">
        <f t="shared" si="15"/>
        <v>27.36525</v>
      </c>
      <c r="F14" s="244">
        <f>Filter!I13*2</f>
        <v>3139.56</v>
      </c>
      <c r="G14" s="57">
        <f t="shared" si="0"/>
        <v>60.425340122201384</v>
      </c>
      <c r="H14" s="58">
        <f t="shared" si="1"/>
        <v>296.68842000000001</v>
      </c>
      <c r="I14" s="211">
        <f>Filter!J13</f>
        <v>220</v>
      </c>
      <c r="J14" s="49">
        <f t="shared" si="0"/>
        <v>16.107942973523901</v>
      </c>
      <c r="K14" s="50">
        <f t="shared" si="3"/>
        <v>79.09</v>
      </c>
      <c r="L14" s="244">
        <f>Filter!K13</f>
        <v>342</v>
      </c>
      <c r="M14" s="49">
        <f t="shared" si="0"/>
        <v>50.847250509166479</v>
      </c>
      <c r="N14" s="50">
        <f t="shared" si="5"/>
        <v>249.66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31</v>
      </c>
      <c r="Y14" s="212">
        <f t="shared" si="12"/>
        <v>11.806517311609312</v>
      </c>
      <c r="Z14" s="230">
        <f t="shared" si="13"/>
        <v>57.970000000000006</v>
      </c>
      <c r="AA14" s="238">
        <f t="shared" si="16"/>
        <v>162.0299999999952</v>
      </c>
      <c r="AB14" s="262">
        <f t="shared" si="17"/>
        <v>144.760421588599</v>
      </c>
      <c r="AC14" s="263">
        <f t="shared" si="18"/>
        <v>872.80366999999524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3.9700000000011642</v>
      </c>
      <c r="C15" s="228">
        <f>Filter!H14*10.23</f>
        <v>204.60000000000002</v>
      </c>
      <c r="D15" s="57">
        <f t="shared" si="14"/>
        <v>5.5144080604517844</v>
      </c>
      <c r="E15" s="58">
        <f t="shared" si="15"/>
        <v>21.892200000000003</v>
      </c>
      <c r="F15" s="244">
        <f>Filter!I14*2</f>
        <v>2558.16</v>
      </c>
      <c r="G15" s="57">
        <f t="shared" si="0"/>
        <v>60.893229219125715</v>
      </c>
      <c r="H15" s="58">
        <f t="shared" si="1"/>
        <v>241.74611999999999</v>
      </c>
      <c r="I15" s="211">
        <f>Filter!J14</f>
        <v>200</v>
      </c>
      <c r="J15" s="49">
        <f t="shared" si="0"/>
        <v>18.110831234251613</v>
      </c>
      <c r="K15" s="50">
        <f t="shared" si="3"/>
        <v>71.899999999999991</v>
      </c>
      <c r="L15" s="244">
        <f>Filter!K14</f>
        <v>256.5</v>
      </c>
      <c r="M15" s="49">
        <f t="shared" si="0"/>
        <v>47.164987405527732</v>
      </c>
      <c r="N15" s="50">
        <f t="shared" si="5"/>
        <v>187.245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55</v>
      </c>
      <c r="Y15" s="212">
        <f t="shared" si="12"/>
        <v>25.906801007549081</v>
      </c>
      <c r="Z15" s="230">
        <f t="shared" si="13"/>
        <v>102.85000000000001</v>
      </c>
      <c r="AA15" s="238">
        <f t="shared" si="16"/>
        <v>131.01000000003842</v>
      </c>
      <c r="AB15" s="262">
        <f t="shared" si="17"/>
        <v>157.59025692690594</v>
      </c>
      <c r="AC15" s="263">
        <f t="shared" si="18"/>
        <v>756.64332000003844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4.569999999999709</v>
      </c>
      <c r="C16" s="228">
        <f>Filter!H15*10.23</f>
        <v>225.06</v>
      </c>
      <c r="D16" s="57">
        <f t="shared" si="14"/>
        <v>5.269457330416091</v>
      </c>
      <c r="E16" s="58">
        <f t="shared" si="15"/>
        <v>24.081420000000001</v>
      </c>
      <c r="F16" s="244">
        <f>Filter!I15*2</f>
        <v>2868.24</v>
      </c>
      <c r="G16" s="57">
        <f t="shared" si="0"/>
        <v>59.310433260397652</v>
      </c>
      <c r="H16" s="58">
        <f t="shared" si="1"/>
        <v>271.04867999999999</v>
      </c>
      <c r="I16" s="211">
        <f>Filter!J15</f>
        <v>240</v>
      </c>
      <c r="J16" s="49">
        <f t="shared" si="0"/>
        <v>18.879649890592013</v>
      </c>
      <c r="K16" s="50">
        <f t="shared" si="3"/>
        <v>86.28</v>
      </c>
      <c r="L16" s="244">
        <f>Filter!K15</f>
        <v>324.90000000000003</v>
      </c>
      <c r="M16" s="49">
        <f t="shared" si="0"/>
        <v>51.898687089718848</v>
      </c>
      <c r="N16" s="50">
        <f t="shared" si="5"/>
        <v>237.17700000000002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26</v>
      </c>
      <c r="Y16" s="212">
        <f t="shared" si="12"/>
        <v>10.638949671773107</v>
      </c>
      <c r="Z16" s="230">
        <f t="shared" si="13"/>
        <v>48.620000000000005</v>
      </c>
      <c r="AA16" s="238">
        <f t="shared" si="16"/>
        <v>150.8099999999904</v>
      </c>
      <c r="AB16" s="262">
        <f t="shared" si="17"/>
        <v>145.99717724289769</v>
      </c>
      <c r="AC16" s="263">
        <f t="shared" si="18"/>
        <v>818.01709999999036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5.180000000000291</v>
      </c>
      <c r="C17" s="228">
        <f>Filter!H16*10.23</f>
        <v>276.21000000000004</v>
      </c>
      <c r="D17" s="57">
        <f t="shared" si="14"/>
        <v>5.7054961389958185</v>
      </c>
      <c r="E17" s="58">
        <f t="shared" si="15"/>
        <v>29.554470000000002</v>
      </c>
      <c r="F17" s="244">
        <f>Filter!I16*2</f>
        <v>3346.28</v>
      </c>
      <c r="G17" s="57">
        <f t="shared" si="0"/>
        <v>61.046999999996579</v>
      </c>
      <c r="H17" s="58">
        <f t="shared" si="1"/>
        <v>316.22346000000005</v>
      </c>
      <c r="I17" s="211">
        <f>Filter!J16</f>
        <v>200</v>
      </c>
      <c r="J17" s="49">
        <f t="shared" si="0"/>
        <v>13.8803088803081</v>
      </c>
      <c r="K17" s="50">
        <f t="shared" si="3"/>
        <v>71.899999999999991</v>
      </c>
      <c r="L17" s="244">
        <f>Filter!K16</f>
        <v>367.65000000000003</v>
      </c>
      <c r="M17" s="49">
        <f t="shared" si="0"/>
        <v>51.811679536676628</v>
      </c>
      <c r="N17" s="50">
        <f t="shared" si="5"/>
        <v>268.3845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40</v>
      </c>
      <c r="Y17" s="212">
        <f t="shared" si="12"/>
        <v>14.440154440153631</v>
      </c>
      <c r="Z17" s="230">
        <f t="shared" si="13"/>
        <v>74.800000000000011</v>
      </c>
      <c r="AA17" s="238">
        <f t="shared" si="16"/>
        <v>170.9400000000096</v>
      </c>
      <c r="AB17" s="262">
        <f t="shared" si="17"/>
        <v>146.88463899613075</v>
      </c>
      <c r="AC17" s="263">
        <f t="shared" si="18"/>
        <v>931.80243000000951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5.3300000000017462</v>
      </c>
      <c r="C18" s="228">
        <f>Filter!H17*10.23</f>
        <v>255.75</v>
      </c>
      <c r="D18" s="57">
        <f t="shared" si="14"/>
        <v>5.1341932457769293</v>
      </c>
      <c r="E18" s="58">
        <f t="shared" si="15"/>
        <v>27.36525</v>
      </c>
      <c r="F18" s="244">
        <f>Filter!I17*2</f>
        <v>3165.4</v>
      </c>
      <c r="G18" s="57">
        <f t="shared" si="0"/>
        <v>56.122007504672048</v>
      </c>
      <c r="H18" s="58">
        <f t="shared" si="1"/>
        <v>299.13030000000003</v>
      </c>
      <c r="I18" s="211">
        <f>Filter!J17</f>
        <v>220</v>
      </c>
      <c r="J18" s="49">
        <f t="shared" si="0"/>
        <v>14.838649155717466</v>
      </c>
      <c r="K18" s="50">
        <f t="shared" si="3"/>
        <v>79.09</v>
      </c>
      <c r="L18" s="244">
        <f>Filter!K17</f>
        <v>367.65000000000003</v>
      </c>
      <c r="M18" s="49">
        <f t="shared" si="0"/>
        <v>50.353564727938476</v>
      </c>
      <c r="N18" s="50">
        <f t="shared" si="5"/>
        <v>268.3845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56</v>
      </c>
      <c r="Y18" s="212">
        <f t="shared" si="12"/>
        <v>19.647279549712138</v>
      </c>
      <c r="Z18" s="230">
        <f t="shared" si="13"/>
        <v>104.72</v>
      </c>
      <c r="AA18" s="238">
        <f t="shared" si="16"/>
        <v>175.89000000005763</v>
      </c>
      <c r="AB18" s="262">
        <f t="shared" si="17"/>
        <v>146.09569418381705</v>
      </c>
      <c r="AC18" s="263">
        <f t="shared" si="18"/>
        <v>954.58005000005767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5.1199999999989814</v>
      </c>
      <c r="C19" s="228">
        <f>Filter!H18*10.23</f>
        <v>255.75</v>
      </c>
      <c r="D19" s="57">
        <f t="shared" si="14"/>
        <v>5.3447753906260633</v>
      </c>
      <c r="E19" s="58">
        <f t="shared" si="15"/>
        <v>27.36525</v>
      </c>
      <c r="F19" s="244">
        <f>Filter!I18*2</f>
        <v>3126.64</v>
      </c>
      <c r="G19" s="57">
        <f t="shared" si="0"/>
        <v>57.708492187511474</v>
      </c>
      <c r="H19" s="58">
        <f t="shared" si="1"/>
        <v>295.46747999999997</v>
      </c>
      <c r="I19" s="211">
        <f>Filter!J18</f>
        <v>220</v>
      </c>
      <c r="J19" s="49">
        <f t="shared" si="0"/>
        <v>15.447265625003073</v>
      </c>
      <c r="K19" s="50">
        <f t="shared" si="3"/>
        <v>79.09</v>
      </c>
      <c r="L19" s="244">
        <f>Filter!K18</f>
        <v>410.40000000000003</v>
      </c>
      <c r="M19" s="49">
        <f t="shared" si="0"/>
        <v>58.514062500011647</v>
      </c>
      <c r="N19" s="50">
        <f t="shared" si="5"/>
        <v>299.59200000000004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43</v>
      </c>
      <c r="Y19" s="212">
        <f t="shared" si="12"/>
        <v>15.705078125003126</v>
      </c>
      <c r="Z19" s="230">
        <f t="shared" si="13"/>
        <v>80.410000000000011</v>
      </c>
      <c r="AA19" s="238">
        <f t="shared" si="16"/>
        <v>168.95999999996639</v>
      </c>
      <c r="AB19" s="262">
        <f t="shared" si="17"/>
        <v>152.71967382815538</v>
      </c>
      <c r="AC19" s="263">
        <f t="shared" si="18"/>
        <v>950.88472999996645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5.0999999999985448</v>
      </c>
      <c r="C20" s="228">
        <f>Filter!H19*10.23</f>
        <v>255.75</v>
      </c>
      <c r="D20" s="57">
        <f t="shared" si="14"/>
        <v>5.3657352941191778</v>
      </c>
      <c r="E20" s="58">
        <f t="shared" si="15"/>
        <v>27.36525</v>
      </c>
      <c r="F20" s="244">
        <f>Filter!I19*2</f>
        <v>3165.4</v>
      </c>
      <c r="G20" s="57">
        <f t="shared" si="0"/>
        <v>58.653000000016739</v>
      </c>
      <c r="H20" s="58">
        <f t="shared" si="1"/>
        <v>299.13030000000003</v>
      </c>
      <c r="I20" s="211">
        <f>Filter!J19</f>
        <v>230</v>
      </c>
      <c r="J20" s="49">
        <f t="shared" si="0"/>
        <v>16.212745098043843</v>
      </c>
      <c r="K20" s="50">
        <f t="shared" si="3"/>
        <v>82.685000000000002</v>
      </c>
      <c r="L20" s="244">
        <f>Filter!K19</f>
        <v>342</v>
      </c>
      <c r="M20" s="49">
        <f t="shared" si="0"/>
        <v>48.952941176484558</v>
      </c>
      <c r="N20" s="50">
        <f t="shared" si="5"/>
        <v>249.66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47</v>
      </c>
      <c r="Y20" s="212">
        <f t="shared" si="12"/>
        <v>17.233333333338251</v>
      </c>
      <c r="Z20" s="230">
        <f t="shared" si="13"/>
        <v>87.89</v>
      </c>
      <c r="AA20" s="238">
        <f t="shared" si="16"/>
        <v>168.29999999995198</v>
      </c>
      <c r="AB20" s="262">
        <f t="shared" si="17"/>
        <v>146.41775490200257</v>
      </c>
      <c r="AC20" s="263">
        <f t="shared" si="18"/>
        <v>915.03054999995197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5.1100000000005821</v>
      </c>
      <c r="C21" s="228">
        <f>Filter!H20*10.23</f>
        <v>255.75</v>
      </c>
      <c r="D21" s="57">
        <f t="shared" si="14"/>
        <v>5.3552348336588809</v>
      </c>
      <c r="E21" s="58">
        <f t="shared" si="15"/>
        <v>27.36525</v>
      </c>
      <c r="F21" s="244">
        <f>Filter!I20*2</f>
        <v>3139.56</v>
      </c>
      <c r="G21" s="57">
        <f t="shared" si="0"/>
        <v>58.060356164376948</v>
      </c>
      <c r="H21" s="58">
        <f t="shared" si="1"/>
        <v>296.68842000000001</v>
      </c>
      <c r="I21" s="211">
        <f>Filter!J20</f>
        <v>250</v>
      </c>
      <c r="J21" s="49">
        <f t="shared" si="0"/>
        <v>17.588062622307195</v>
      </c>
      <c r="K21" s="50">
        <f t="shared" si="3"/>
        <v>89.875</v>
      </c>
      <c r="L21" s="244">
        <f>Filter!K20</f>
        <v>316.35000000000002</v>
      </c>
      <c r="M21" s="49">
        <f t="shared" si="0"/>
        <v>45.192857142851999</v>
      </c>
      <c r="N21" s="50">
        <f t="shared" si="5"/>
        <v>230.93550000000002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25</v>
      </c>
      <c r="Y21" s="212">
        <f t="shared" si="12"/>
        <v>9.1487279843433811</v>
      </c>
      <c r="Z21" s="230">
        <f t="shared" si="13"/>
        <v>46.75</v>
      </c>
      <c r="AA21" s="238">
        <f t="shared" si="16"/>
        <v>168.63000000001921</v>
      </c>
      <c r="AB21" s="262">
        <f t="shared" si="17"/>
        <v>135.34523874753842</v>
      </c>
      <c r="AC21" s="263">
        <f t="shared" si="18"/>
        <v>860.24417000001927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4.9700000000011642</v>
      </c>
      <c r="C22" s="228">
        <f>Filter!H21*10.23</f>
        <v>255.75</v>
      </c>
      <c r="D22" s="57">
        <f t="shared" si="14"/>
        <v>5.5060865191133983</v>
      </c>
      <c r="E22" s="58">
        <f t="shared" si="15"/>
        <v>27.36525</v>
      </c>
      <c r="F22" s="244">
        <f>Filter!I21*2</f>
        <v>3165.4</v>
      </c>
      <c r="G22" s="57">
        <f t="shared" ref="G22:V34" si="19">IF(ISBLANK(F22),"",(F22*H$43)/$B22)</f>
        <v>60.187183098577457</v>
      </c>
      <c r="H22" s="58">
        <f t="shared" si="1"/>
        <v>299.13030000000003</v>
      </c>
      <c r="I22" s="211">
        <f>Filter!J21</f>
        <v>220</v>
      </c>
      <c r="J22" s="49">
        <f t="shared" si="19"/>
        <v>15.913480885308145</v>
      </c>
      <c r="K22" s="50">
        <f t="shared" si="3"/>
        <v>79.09</v>
      </c>
      <c r="L22" s="244">
        <f>Filter!K21</f>
        <v>470.25000000000006</v>
      </c>
      <c r="M22" s="49">
        <f t="shared" si="19"/>
        <v>69.070925553303752</v>
      </c>
      <c r="N22" s="50">
        <f t="shared" si="5"/>
        <v>343.28250000000003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20</v>
      </c>
      <c r="Y22" s="212">
        <f t="shared" si="12"/>
        <v>7.5251509054308343</v>
      </c>
      <c r="Z22" s="230">
        <f t="shared" si="13"/>
        <v>37.400000000000006</v>
      </c>
      <c r="AA22" s="238">
        <f t="shared" si="16"/>
        <v>164.01000000003842</v>
      </c>
      <c r="AB22" s="262">
        <f t="shared" si="17"/>
        <v>158.20282696173359</v>
      </c>
      <c r="AC22" s="263">
        <f t="shared" si="18"/>
        <v>950.27805000003843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4.9799999999995634</v>
      </c>
      <c r="C23" s="228">
        <f>Filter!H22*10.23</f>
        <v>255.75</v>
      </c>
      <c r="D23" s="57">
        <f t="shared" si="14"/>
        <v>5.4950301204824097</v>
      </c>
      <c r="E23" s="58">
        <f t="shared" si="15"/>
        <v>27.36525</v>
      </c>
      <c r="F23" s="244">
        <f>Filter!I22*2</f>
        <v>3074.96</v>
      </c>
      <c r="G23" s="57">
        <f t="shared" si="19"/>
        <v>58.350144578318371</v>
      </c>
      <c r="H23" s="58">
        <f t="shared" si="1"/>
        <v>290.58372000000003</v>
      </c>
      <c r="I23" s="211">
        <f>Filter!J22</f>
        <v>110</v>
      </c>
      <c r="J23" s="49">
        <f t="shared" si="19"/>
        <v>7.9407630522095314</v>
      </c>
      <c r="K23" s="50">
        <f t="shared" si="3"/>
        <v>39.545000000000002</v>
      </c>
      <c r="L23" s="244">
        <f>Filter!K22</f>
        <v>367.65000000000003</v>
      </c>
      <c r="M23" s="49">
        <f t="shared" si="19"/>
        <v>53.8924698795228</v>
      </c>
      <c r="N23" s="50">
        <f t="shared" si="5"/>
        <v>268.3845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52</v>
      </c>
      <c r="Y23" s="212">
        <f t="shared" si="12"/>
        <v>19.526104417672396</v>
      </c>
      <c r="Z23" s="230">
        <f t="shared" si="13"/>
        <v>97.240000000000009</v>
      </c>
      <c r="AA23" s="238">
        <f t="shared" si="16"/>
        <v>164.33999999998559</v>
      </c>
      <c r="AB23" s="262">
        <f t="shared" si="17"/>
        <v>145.20451204820552</v>
      </c>
      <c r="AC23" s="263">
        <f t="shared" si="18"/>
        <v>887.45846999998571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4.0999999999985448</v>
      </c>
      <c r="C24" s="228">
        <f>Filter!H23*10.23</f>
        <v>225.06</v>
      </c>
      <c r="D24" s="57">
        <f t="shared" si="14"/>
        <v>5.8735170731728168</v>
      </c>
      <c r="E24" s="58">
        <f t="shared" si="15"/>
        <v>24.081420000000001</v>
      </c>
      <c r="F24" s="244">
        <f>Filter!I23*2</f>
        <v>2493.56</v>
      </c>
      <c r="G24" s="57">
        <f t="shared" si="19"/>
        <v>57.473517073191125</v>
      </c>
      <c r="H24" s="58">
        <f t="shared" si="1"/>
        <v>235.64141999999998</v>
      </c>
      <c r="I24" s="211">
        <f>Filter!J23</f>
        <v>110</v>
      </c>
      <c r="J24" s="49">
        <f t="shared" si="19"/>
        <v>9.6451219512229365</v>
      </c>
      <c r="K24" s="50">
        <f t="shared" si="3"/>
        <v>39.545000000000002</v>
      </c>
      <c r="L24" s="244">
        <f>Filter!K23</f>
        <v>256.5</v>
      </c>
      <c r="M24" s="49">
        <f t="shared" si="19"/>
        <v>45.669512195138161</v>
      </c>
      <c r="N24" s="50">
        <f t="shared" si="5"/>
        <v>187.245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55</v>
      </c>
      <c r="Y24" s="212">
        <f t="shared" si="12"/>
        <v>25.085365853667444</v>
      </c>
      <c r="Z24" s="230">
        <f t="shared" si="13"/>
        <v>102.85000000000001</v>
      </c>
      <c r="AA24" s="238">
        <f t="shared" si="16"/>
        <v>135.29999999995198</v>
      </c>
      <c r="AB24" s="262">
        <f t="shared" si="17"/>
        <v>143.74703414639248</v>
      </c>
      <c r="AC24" s="263">
        <f t="shared" si="18"/>
        <v>724.66283999995198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5.1200000000026193</v>
      </c>
      <c r="C25" s="228">
        <f>Filter!H24*10.23</f>
        <v>296.67</v>
      </c>
      <c r="D25" s="57">
        <f t="shared" si="14"/>
        <v>6.1999394531218286</v>
      </c>
      <c r="E25" s="58">
        <f t="shared" si="15"/>
        <v>31.743690000000001</v>
      </c>
      <c r="F25" s="244">
        <f>Filter!I24*2</f>
        <v>3152.48</v>
      </c>
      <c r="G25" s="57">
        <f t="shared" si="19"/>
        <v>58.185421874970231</v>
      </c>
      <c r="H25" s="58">
        <f t="shared" si="1"/>
        <v>297.90935999999999</v>
      </c>
      <c r="I25" s="211">
        <f>Filter!J24</f>
        <v>260</v>
      </c>
      <c r="J25" s="49">
        <f t="shared" si="19"/>
        <v>18.25585937499066</v>
      </c>
      <c r="K25" s="50">
        <f t="shared" si="3"/>
        <v>93.47</v>
      </c>
      <c r="L25" s="244">
        <f>Filter!K24</f>
        <v>333.45000000000005</v>
      </c>
      <c r="M25" s="49">
        <f t="shared" si="19"/>
        <v>47.542675781225682</v>
      </c>
      <c r="N25" s="50">
        <f t="shared" si="5"/>
        <v>243.41850000000002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23</v>
      </c>
      <c r="Y25" s="212">
        <f t="shared" si="12"/>
        <v>8.400390624995703</v>
      </c>
      <c r="Z25" s="230">
        <f t="shared" si="13"/>
        <v>43.010000000000005</v>
      </c>
      <c r="AA25" s="238">
        <f t="shared" si="16"/>
        <v>168.96000000008644</v>
      </c>
      <c r="AB25" s="262">
        <f t="shared" si="17"/>
        <v>138.58428710930411</v>
      </c>
      <c r="AC25" s="263">
        <f t="shared" si="18"/>
        <v>878.51155000008646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4.9599999999991269</v>
      </c>
      <c r="C26" s="228">
        <f>Filter!H25*10.23</f>
        <v>296.67</v>
      </c>
      <c r="D26" s="57">
        <f t="shared" si="14"/>
        <v>6.3999375000011272</v>
      </c>
      <c r="E26" s="58">
        <f t="shared" si="15"/>
        <v>31.743690000000001</v>
      </c>
      <c r="F26" s="244">
        <f>Filter!I25*2</f>
        <v>3062.04</v>
      </c>
      <c r="G26" s="57">
        <f t="shared" si="19"/>
        <v>58.33927016130059</v>
      </c>
      <c r="H26" s="58">
        <f t="shared" si="1"/>
        <v>289.36277999999999</v>
      </c>
      <c r="I26" s="211">
        <f>Filter!J25</f>
        <v>240</v>
      </c>
      <c r="J26" s="49">
        <f t="shared" si="19"/>
        <v>17.395161290325643</v>
      </c>
      <c r="K26" s="50">
        <f t="shared" si="3"/>
        <v>86.28</v>
      </c>
      <c r="L26" s="244">
        <f>Filter!K25</f>
        <v>342</v>
      </c>
      <c r="M26" s="49">
        <f t="shared" si="19"/>
        <v>50.3346774193637</v>
      </c>
      <c r="N26" s="50">
        <f t="shared" si="5"/>
        <v>249.66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32</v>
      </c>
      <c r="Y26" s="212">
        <f t="shared" si="12"/>
        <v>12.064516129034383</v>
      </c>
      <c r="Z26" s="230">
        <f t="shared" si="13"/>
        <v>59.84</v>
      </c>
      <c r="AA26" s="238">
        <f t="shared" si="16"/>
        <v>163.67999999997119</v>
      </c>
      <c r="AB26" s="262">
        <f t="shared" si="17"/>
        <v>144.53356250002545</v>
      </c>
      <c r="AC26" s="263">
        <f t="shared" si="18"/>
        <v>880.56646999997122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5.2099999999991269</v>
      </c>
      <c r="C27" s="228">
        <f>Filter!H26*10.23</f>
        <v>296.67</v>
      </c>
      <c r="D27" s="57">
        <f t="shared" si="14"/>
        <v>6.0928387715941117</v>
      </c>
      <c r="E27" s="58">
        <f t="shared" si="15"/>
        <v>31.743690000000001</v>
      </c>
      <c r="F27" s="244">
        <f>Filter!I26*2</f>
        <v>3191.24</v>
      </c>
      <c r="G27" s="57">
        <f t="shared" si="19"/>
        <v>57.883335892524094</v>
      </c>
      <c r="H27" s="58">
        <f t="shared" si="1"/>
        <v>301.57218</v>
      </c>
      <c r="I27" s="211">
        <f>Filter!J26</f>
        <v>210</v>
      </c>
      <c r="J27" s="49">
        <f t="shared" si="19"/>
        <v>14.490403071019701</v>
      </c>
      <c r="K27" s="50">
        <f t="shared" si="3"/>
        <v>75.49499999999999</v>
      </c>
      <c r="L27" s="244">
        <f>Filter!K26</f>
        <v>342</v>
      </c>
      <c r="M27" s="49">
        <f t="shared" si="19"/>
        <v>47.919385796553136</v>
      </c>
      <c r="N27" s="50">
        <f t="shared" si="5"/>
        <v>249.66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55</v>
      </c>
      <c r="Y27" s="212">
        <f t="shared" si="12"/>
        <v>19.740882917469719</v>
      </c>
      <c r="Z27" s="230">
        <f t="shared" si="13"/>
        <v>102.85000000000001</v>
      </c>
      <c r="AA27" s="238">
        <f t="shared" si="16"/>
        <v>171.92999999997119</v>
      </c>
      <c r="AB27" s="262">
        <f t="shared" si="17"/>
        <v>146.12684644916075</v>
      </c>
      <c r="AC27" s="263">
        <f t="shared" si="18"/>
        <v>933.2508699999712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5.1500000000014552</v>
      </c>
      <c r="C28" s="228">
        <f>Filter!H27*10.23</f>
        <v>296.67</v>
      </c>
      <c r="D28" s="57">
        <f t="shared" si="14"/>
        <v>6.1638233009691321</v>
      </c>
      <c r="E28" s="58">
        <f t="shared" si="15"/>
        <v>31.743690000000001</v>
      </c>
      <c r="F28" s="244">
        <f>Filter!I27*2</f>
        <v>3165.4</v>
      </c>
      <c r="G28" s="57">
        <f t="shared" si="19"/>
        <v>58.08355339804185</v>
      </c>
      <c r="H28" s="58">
        <f t="shared" si="1"/>
        <v>299.13030000000003</v>
      </c>
      <c r="I28" s="211">
        <f>Filter!J27</f>
        <v>270</v>
      </c>
      <c r="J28" s="49">
        <f t="shared" si="19"/>
        <v>18.847572815528654</v>
      </c>
      <c r="K28" s="50">
        <f t="shared" si="3"/>
        <v>97.064999999999998</v>
      </c>
      <c r="L28" s="244">
        <f>Filter!K27</f>
        <v>342</v>
      </c>
      <c r="M28" s="49">
        <f t="shared" si="19"/>
        <v>48.477669902898924</v>
      </c>
      <c r="N28" s="50">
        <f t="shared" si="5"/>
        <v>249.66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55</v>
      </c>
      <c r="Y28" s="212">
        <f t="shared" si="12"/>
        <v>19.970873786402127</v>
      </c>
      <c r="Z28" s="230">
        <f t="shared" si="13"/>
        <v>102.85000000000001</v>
      </c>
      <c r="AA28" s="238">
        <f t="shared" si="16"/>
        <v>169.95000000004802</v>
      </c>
      <c r="AB28" s="262">
        <f t="shared" si="17"/>
        <v>151.54349320384068</v>
      </c>
      <c r="AC28" s="263">
        <f t="shared" si="18"/>
        <v>950.39899000004812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4.9799999999995634</v>
      </c>
      <c r="C29" s="228">
        <f>Filter!H28*10.23</f>
        <v>296.67</v>
      </c>
      <c r="D29" s="57">
        <f t="shared" si="14"/>
        <v>6.374234939759595</v>
      </c>
      <c r="E29" s="58">
        <f t="shared" si="15"/>
        <v>31.743690000000001</v>
      </c>
      <c r="F29" s="244">
        <f>Filter!I28*2</f>
        <v>3087.88</v>
      </c>
      <c r="G29" s="57">
        <f t="shared" si="19"/>
        <v>58.595313253017189</v>
      </c>
      <c r="H29" s="58">
        <f t="shared" si="1"/>
        <v>291.80466000000001</v>
      </c>
      <c r="I29" s="211">
        <f>Filter!J28</f>
        <v>240</v>
      </c>
      <c r="J29" s="49">
        <f t="shared" si="19"/>
        <v>17.325301204820796</v>
      </c>
      <c r="K29" s="50">
        <f t="shared" si="3"/>
        <v>86.28</v>
      </c>
      <c r="L29" s="244">
        <f>Filter!K28</f>
        <v>342</v>
      </c>
      <c r="M29" s="49">
        <f t="shared" si="19"/>
        <v>50.132530120486322</v>
      </c>
      <c r="N29" s="50">
        <f t="shared" si="5"/>
        <v>249.66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36</v>
      </c>
      <c r="Y29" s="212">
        <f t="shared" si="12"/>
        <v>13.518072289157812</v>
      </c>
      <c r="Z29" s="230">
        <f t="shared" si="13"/>
        <v>67.320000000000007</v>
      </c>
      <c r="AA29" s="238">
        <f t="shared" si="16"/>
        <v>164.33999999998559</v>
      </c>
      <c r="AB29" s="262">
        <f t="shared" si="17"/>
        <v>145.94545180724171</v>
      </c>
      <c r="AC29" s="263">
        <f t="shared" si="18"/>
        <v>891.14834999998561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5.0900000000001455</v>
      </c>
      <c r="C30" s="228">
        <f>Filter!H29*10.23</f>
        <v>296.67</v>
      </c>
      <c r="D30" s="57">
        <f t="shared" si="14"/>
        <v>6.2364813359526705</v>
      </c>
      <c r="E30" s="58">
        <f t="shared" si="15"/>
        <v>31.743690000000001</v>
      </c>
      <c r="F30" s="244">
        <f>Filter!I29*2</f>
        <v>3152.48</v>
      </c>
      <c r="G30" s="57">
        <f t="shared" si="19"/>
        <v>58.528361493122098</v>
      </c>
      <c r="H30" s="58">
        <f t="shared" si="1"/>
        <v>297.90935999999999</v>
      </c>
      <c r="I30" s="211">
        <f>Filter!J29</f>
        <v>260</v>
      </c>
      <c r="J30" s="49">
        <f t="shared" si="19"/>
        <v>18.363457760313818</v>
      </c>
      <c r="K30" s="50">
        <f t="shared" si="3"/>
        <v>93.47</v>
      </c>
      <c r="L30" s="244">
        <f>Filter!K29</f>
        <v>367.65000000000003</v>
      </c>
      <c r="M30" s="49">
        <f t="shared" si="19"/>
        <v>52.727799607071184</v>
      </c>
      <c r="N30" s="50">
        <f t="shared" si="5"/>
        <v>268.3845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44</v>
      </c>
      <c r="Y30" s="212">
        <f t="shared" si="12"/>
        <v>16.165029469547672</v>
      </c>
      <c r="Z30" s="230">
        <f t="shared" si="13"/>
        <v>82.28</v>
      </c>
      <c r="AA30" s="238">
        <f t="shared" si="16"/>
        <v>167.9700000000048</v>
      </c>
      <c r="AB30" s="262">
        <f t="shared" si="17"/>
        <v>152.02112966600745</v>
      </c>
      <c r="AC30" s="263">
        <f t="shared" si="18"/>
        <v>941.75755000000481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5.1100000000005821</v>
      </c>
      <c r="C31" s="228">
        <f>Filter!H30*10.23</f>
        <v>296.67</v>
      </c>
      <c r="D31" s="57">
        <f t="shared" si="14"/>
        <v>6.2120724070443023</v>
      </c>
      <c r="E31" s="58">
        <f t="shared" si="15"/>
        <v>31.743690000000001</v>
      </c>
      <c r="F31" s="244">
        <f>Filter!I30*2</f>
        <v>3178.32</v>
      </c>
      <c r="G31" s="57">
        <f t="shared" si="19"/>
        <v>58.777150684924813</v>
      </c>
      <c r="H31" s="58">
        <f t="shared" si="1"/>
        <v>300.35124000000002</v>
      </c>
      <c r="I31" s="211">
        <f>Filter!J30</f>
        <v>220</v>
      </c>
      <c r="J31" s="49">
        <f t="shared" si="19"/>
        <v>15.477495107630332</v>
      </c>
      <c r="K31" s="50">
        <f t="shared" si="3"/>
        <v>79.09</v>
      </c>
      <c r="L31" s="244">
        <f>Filter!K30</f>
        <v>367.65000000000003</v>
      </c>
      <c r="M31" s="49">
        <f t="shared" si="19"/>
        <v>52.521428571422589</v>
      </c>
      <c r="N31" s="50">
        <f t="shared" si="5"/>
        <v>268.3845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36</v>
      </c>
      <c r="Y31" s="212">
        <f t="shared" si="12"/>
        <v>13.17416829745447</v>
      </c>
      <c r="Z31" s="230">
        <f t="shared" si="13"/>
        <v>67.320000000000007</v>
      </c>
      <c r="AA31" s="238">
        <f t="shared" si="16"/>
        <v>168.63000000001921</v>
      </c>
      <c r="AB31" s="262">
        <f t="shared" si="17"/>
        <v>146.16231506847649</v>
      </c>
      <c r="AC31" s="263">
        <f t="shared" si="18"/>
        <v>915.51943000001927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4.9699999999975262</v>
      </c>
      <c r="C32" s="228">
        <f>Filter!H31*10.23</f>
        <v>317.13</v>
      </c>
      <c r="D32" s="57">
        <f t="shared" si="14"/>
        <v>6.8275472837056119</v>
      </c>
      <c r="E32" s="58">
        <f t="shared" si="15"/>
        <v>33.93291</v>
      </c>
      <c r="F32" s="244">
        <f>Filter!I31*2</f>
        <v>3049.12</v>
      </c>
      <c r="G32" s="57">
        <f t="shared" si="19"/>
        <v>57.976225352141533</v>
      </c>
      <c r="H32" s="58">
        <f t="shared" si="1"/>
        <v>288.14184</v>
      </c>
      <c r="I32" s="211">
        <f>Filter!J31</f>
        <v>440</v>
      </c>
      <c r="J32" s="49">
        <f t="shared" si="19"/>
        <v>31.826961770639585</v>
      </c>
      <c r="K32" s="50">
        <f t="shared" si="3"/>
        <v>158.18</v>
      </c>
      <c r="L32" s="244">
        <f>Filter!K31</f>
        <v>324.90000000000003</v>
      </c>
      <c r="M32" s="49">
        <f t="shared" si="19"/>
        <v>47.721730382317517</v>
      </c>
      <c r="N32" s="50">
        <f t="shared" si="5"/>
        <v>237.17700000000002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49</v>
      </c>
      <c r="Y32" s="212">
        <f t="shared" si="12"/>
        <v>18.436619718319037</v>
      </c>
      <c r="Z32" s="230">
        <f t="shared" si="13"/>
        <v>91.63000000000001</v>
      </c>
      <c r="AA32" s="238">
        <f t="shared" si="16"/>
        <v>164.00999999991836</v>
      </c>
      <c r="AB32" s="262">
        <f t="shared" si="17"/>
        <v>162.78908450712328</v>
      </c>
      <c r="AC32" s="263">
        <f t="shared" si="18"/>
        <v>973.07174999991832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5.6900000000023283</v>
      </c>
      <c r="C33" s="228">
        <f>Filter!H32*10.23</f>
        <v>327.36</v>
      </c>
      <c r="D33" s="57">
        <f t="shared" si="14"/>
        <v>6.1559789103665503</v>
      </c>
      <c r="E33" s="58">
        <f t="shared" si="15"/>
        <v>35.027520000000003</v>
      </c>
      <c r="F33" s="244">
        <f>Filter!I32*2</f>
        <v>3565.92</v>
      </c>
      <c r="G33" s="57">
        <f t="shared" si="19"/>
        <v>59.223100175722692</v>
      </c>
      <c r="H33" s="58">
        <f t="shared" si="1"/>
        <v>336.97944000000001</v>
      </c>
      <c r="I33" s="211">
        <f>Filter!J32</f>
        <v>320</v>
      </c>
      <c r="J33" s="49">
        <f t="shared" si="19"/>
        <v>20.217926186283467</v>
      </c>
      <c r="K33" s="50">
        <f t="shared" si="3"/>
        <v>115.03999999999999</v>
      </c>
      <c r="L33" s="244">
        <f>Filter!K32</f>
        <v>367.65000000000003</v>
      </c>
      <c r="M33" s="49">
        <f t="shared" si="19"/>
        <v>47.167750439348012</v>
      </c>
      <c r="N33" s="50">
        <f t="shared" si="5"/>
        <v>268.3845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55</v>
      </c>
      <c r="Y33" s="212">
        <f t="shared" si="12"/>
        <v>18.075571177497</v>
      </c>
      <c r="Z33" s="230">
        <f t="shared" si="13"/>
        <v>102.85000000000001</v>
      </c>
      <c r="AA33" s="238">
        <f t="shared" si="16"/>
        <v>187.77000000007683</v>
      </c>
      <c r="AB33" s="262">
        <f t="shared" si="17"/>
        <v>150.84032688921775</v>
      </c>
      <c r="AC33" s="263">
        <f t="shared" si="18"/>
        <v>1046.051460000077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3.9799999999995634</v>
      </c>
      <c r="C34" s="228">
        <f>Filter!H33*10.23</f>
        <v>317.13</v>
      </c>
      <c r="D34" s="57">
        <f t="shared" si="14"/>
        <v>8.525856783920533</v>
      </c>
      <c r="E34" s="58">
        <f t="shared" si="15"/>
        <v>33.93291</v>
      </c>
      <c r="F34" s="244">
        <f>Filter!I33*2</f>
        <v>2493.56</v>
      </c>
      <c r="G34" s="57">
        <f t="shared" si="19"/>
        <v>59.206386934679855</v>
      </c>
      <c r="H34" s="58">
        <f t="shared" si="1"/>
        <v>235.64141999999998</v>
      </c>
      <c r="I34" s="211">
        <f>Filter!J33</f>
        <v>240</v>
      </c>
      <c r="J34" s="49">
        <f t="shared" si="19"/>
        <v>21.678391959801374</v>
      </c>
      <c r="K34" s="50">
        <f t="shared" si="3"/>
        <v>86.28</v>
      </c>
      <c r="L34" s="244">
        <f>Filter!K33</f>
        <v>282.15000000000003</v>
      </c>
      <c r="M34" s="49">
        <f t="shared" si="19"/>
        <v>51.751130653272014</v>
      </c>
      <c r="N34" s="50">
        <f t="shared" si="5"/>
        <v>205.96950000000001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0</v>
      </c>
      <c r="Y34" s="212">
        <f t="shared" si="12"/>
        <v>0</v>
      </c>
      <c r="Z34" s="230">
        <f t="shared" si="13"/>
        <v>0</v>
      </c>
      <c r="AA34" s="238">
        <f t="shared" si="16"/>
        <v>131.33999999998559</v>
      </c>
      <c r="AB34" s="262">
        <f t="shared" si="17"/>
        <v>141.16176633167379</v>
      </c>
      <c r="AC34" s="263">
        <f t="shared" si="18"/>
        <v>693.16382999998564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>
        <f>Pumpage!C35</f>
        <v>5.5499999999992724</v>
      </c>
      <c r="C35" s="228">
        <f>Filter!H34*10.23</f>
        <v>409.20000000000005</v>
      </c>
      <c r="D35" s="57">
        <f t="shared" ref="D35:D36" si="20">IF(ISBLANK(C35),"",(C35*E$43)/$B35)</f>
        <v>7.8890810810821161</v>
      </c>
      <c r="E35" s="58">
        <f t="shared" ref="E35:E36" si="21">IF(ISBLANK(C35),"",C35*E$43)</f>
        <v>43.784400000000005</v>
      </c>
      <c r="F35" s="244">
        <f>Filter!I34*2</f>
        <v>3501.32</v>
      </c>
      <c r="G35" s="57">
        <f t="shared" ref="G35:G36" si="22">IF(ISBLANK(F35),"",(F35*H$43)/$B35)</f>
        <v>59.617070270278091</v>
      </c>
      <c r="H35" s="58">
        <f t="shared" ref="H35:H36" si="23">IF(ISBLANK(F35),"",F35*H$43)</f>
        <v>330.87474000000003</v>
      </c>
      <c r="I35" s="211">
        <f>Filter!J34</f>
        <v>340</v>
      </c>
      <c r="J35" s="49">
        <f t="shared" ref="J35:J36" si="24">IF(ISBLANK(I35),"",(I35*K$43)/$B35)</f>
        <v>22.023423423426308</v>
      </c>
      <c r="K35" s="50">
        <f t="shared" ref="K35:K36" si="25">IF(ISBLANK(I35),"",I35*K$43)</f>
        <v>122.22999999999999</v>
      </c>
      <c r="L35" s="244">
        <f>Filter!K34</f>
        <v>384.75000000000006</v>
      </c>
      <c r="M35" s="49">
        <f t="shared" ref="M35:M36" si="26">IF(ISBLANK(L35),"",(L35*N$43)/$B35)</f>
        <v>50.606756756763396</v>
      </c>
      <c r="N35" s="50">
        <f t="shared" ref="N35:N36" si="27">IF(ISBLANK(L35),"",L35*N$43)</f>
        <v>280.86750000000001</v>
      </c>
      <c r="O35" s="48"/>
      <c r="P35" s="49" t="str">
        <f t="shared" ref="P35:P36" si="28">IF(ISBLANK(O35),"",(O35*Q$43)/$B35)</f>
        <v/>
      </c>
      <c r="Q35" s="50" t="str">
        <f t="shared" ref="Q35:Q36" si="29">IF(ISBLANK(O35),"",O35*Q$43)</f>
        <v/>
      </c>
      <c r="R35" s="48"/>
      <c r="S35" s="49" t="str">
        <f t="shared" ref="S35:S36" si="30">IF(ISBLANK(R35),"",(R35*T$43)/$B35)</f>
        <v/>
      </c>
      <c r="T35" s="50" t="str">
        <f t="shared" ref="T35:T36" si="31">IF(ISBLANK(R35),"",R35*T$43)</f>
        <v/>
      </c>
      <c r="U35" s="48"/>
      <c r="V35" s="49" t="str">
        <f t="shared" ref="V35:V36" si="32">IF(ISBLANK(U35),"",(U35*W$43)/$B35)</f>
        <v/>
      </c>
      <c r="W35" s="50" t="str">
        <f t="shared" ref="W35:W36" si="33">IF(ISBLANK(U35),"",U35*W$43)</f>
        <v/>
      </c>
      <c r="X35" s="211">
        <f>Filter!L34</f>
        <v>55</v>
      </c>
      <c r="Y35" s="212">
        <f t="shared" ref="Y35:Y36" si="34">IF(ISBLANK(X35),"",(X35*Z$43)/$B35)</f>
        <v>18.531531531533961</v>
      </c>
      <c r="Z35" s="230">
        <f t="shared" ref="Z35:Z36" si="35">IF(ISBLANK(X35),"",X35*Z$43)</f>
        <v>102.85000000000001</v>
      </c>
      <c r="AA35" s="238">
        <f t="shared" si="16"/>
        <v>183.14999999997599</v>
      </c>
      <c r="AB35" s="262">
        <f t="shared" si="17"/>
        <v>158.66786306308387</v>
      </c>
      <c r="AC35" s="263">
        <f t="shared" si="18"/>
        <v>1063.756639999976</v>
      </c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>
        <f>Pumpage!C36</f>
        <v>5.4700000000011642</v>
      </c>
      <c r="C36" s="228">
        <f>Filter!H35*10.23</f>
        <v>398.97</v>
      </c>
      <c r="D36" s="57">
        <f t="shared" si="20"/>
        <v>7.8043491773292351</v>
      </c>
      <c r="E36" s="58">
        <f t="shared" si="21"/>
        <v>42.689790000000002</v>
      </c>
      <c r="F36" s="244">
        <f>Filter!I35*2</f>
        <v>3488.4</v>
      </c>
      <c r="G36" s="57">
        <f t="shared" si="22"/>
        <v>60.265776965252257</v>
      </c>
      <c r="H36" s="58">
        <f t="shared" si="23"/>
        <v>329.65379999999999</v>
      </c>
      <c r="I36" s="211">
        <f>Filter!J35</f>
        <v>300</v>
      </c>
      <c r="J36" s="49">
        <f t="shared" si="24"/>
        <v>19.716636197436387</v>
      </c>
      <c r="K36" s="50">
        <f t="shared" si="25"/>
        <v>107.85</v>
      </c>
      <c r="L36" s="244">
        <f>Filter!K35</f>
        <v>384.75000000000006</v>
      </c>
      <c r="M36" s="49">
        <f t="shared" si="26"/>
        <v>51.346892138928744</v>
      </c>
      <c r="N36" s="50">
        <f t="shared" si="27"/>
        <v>280.86750000000001</v>
      </c>
      <c r="O36" s="48"/>
      <c r="P36" s="49" t="str">
        <f t="shared" si="28"/>
        <v/>
      </c>
      <c r="Q36" s="50" t="str">
        <f t="shared" si="29"/>
        <v/>
      </c>
      <c r="R36" s="48"/>
      <c r="S36" s="49" t="str">
        <f t="shared" si="30"/>
        <v/>
      </c>
      <c r="T36" s="50" t="str">
        <f t="shared" si="31"/>
        <v/>
      </c>
      <c r="U36" s="48"/>
      <c r="V36" s="49" t="str">
        <f t="shared" si="32"/>
        <v/>
      </c>
      <c r="W36" s="50" t="str">
        <f t="shared" si="33"/>
        <v/>
      </c>
      <c r="X36" s="211">
        <f>Filter!L35</f>
        <v>21</v>
      </c>
      <c r="Y36" s="212">
        <f t="shared" si="34"/>
        <v>7.1791590493586188</v>
      </c>
      <c r="Z36" s="230">
        <f t="shared" si="35"/>
        <v>39.270000000000003</v>
      </c>
      <c r="AA36" s="238">
        <f t="shared" si="16"/>
        <v>180.51000000003842</v>
      </c>
      <c r="AB36" s="262">
        <f t="shared" si="17"/>
        <v>146.31281352830524</v>
      </c>
      <c r="AC36" s="263">
        <f t="shared" si="18"/>
        <v>980.84109000003832</v>
      </c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153.36000000000058</v>
      </c>
      <c r="C37" s="249"/>
      <c r="D37" s="250"/>
      <c r="E37" s="251">
        <f t="shared" ref="E37:W37" si="36">SUM(E6:E36)</f>
        <v>941.36460000000011</v>
      </c>
      <c r="F37" s="213"/>
      <c r="G37" s="252"/>
      <c r="H37" s="253">
        <f t="shared" si="36"/>
        <v>9011.7581399999999</v>
      </c>
      <c r="I37" s="213"/>
      <c r="J37" s="214"/>
      <c r="K37" s="215">
        <f t="shared" si="36"/>
        <v>2645.9199999999996</v>
      </c>
      <c r="L37" s="213"/>
      <c r="M37" s="214"/>
      <c r="N37" s="215">
        <f>SUM(N6:N36)</f>
        <v>7901.7390000000005</v>
      </c>
      <c r="O37" s="213"/>
      <c r="P37" s="214"/>
      <c r="Q37" s="215">
        <f t="shared" si="36"/>
        <v>0</v>
      </c>
      <c r="R37" s="213"/>
      <c r="S37" s="214"/>
      <c r="T37" s="215">
        <f t="shared" si="36"/>
        <v>0</v>
      </c>
      <c r="U37" s="213"/>
      <c r="V37" s="214"/>
      <c r="W37" s="231">
        <f t="shared" si="36"/>
        <v>0</v>
      </c>
      <c r="X37" s="213"/>
      <c r="Y37" s="214"/>
      <c r="Z37" s="231">
        <f t="shared" ref="Z37" si="37">SUM(Z6:Z36)</f>
        <v>2462.79</v>
      </c>
      <c r="AA37" s="214">
        <f>SUMIF(AA6:AA36,"&lt;&gt;#VALUE!")</f>
        <v>5060.8800000000192</v>
      </c>
      <c r="AB37" s="239">
        <f>SUMIF(AB6:AB36,"&lt;&gt;#VALUE!")</f>
        <v>4638.1993361160039</v>
      </c>
      <c r="AC37" s="239">
        <f>SUMIF(AC6:AC36,"&lt;&gt;#VALUE!")</f>
        <v>28024.451740000026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4.9470967741935672</v>
      </c>
      <c r="C38" s="254">
        <f>AVERAGE(C6:C36)</f>
        <v>283.8</v>
      </c>
      <c r="D38" s="216">
        <f>AVERAGEIF(D6:D36,"&lt;&gt;#VALUE!")</f>
        <v>6.1478511389131558</v>
      </c>
      <c r="E38" s="255">
        <f t="shared" ref="E38:W38" si="38">AVERAGE(E6:E36)</f>
        <v>30.366600000000002</v>
      </c>
      <c r="F38" s="256">
        <f t="shared" si="38"/>
        <v>3076.2103225806454</v>
      </c>
      <c r="G38" s="216">
        <f>AVERAGEIF(G6:G36,"&lt;&gt;#VALUE!")</f>
        <v>58.723811160570072</v>
      </c>
      <c r="H38" s="216">
        <f t="shared" si="38"/>
        <v>290.70187548387099</v>
      </c>
      <c r="I38" s="256">
        <f t="shared" si="38"/>
        <v>237.41935483870967</v>
      </c>
      <c r="J38" s="216">
        <f>AVERAGEIF(J6:J36,"&lt;&gt;#VALUE!")</f>
        <v>17.154336611715923</v>
      </c>
      <c r="K38" s="256">
        <f t="shared" si="38"/>
        <v>85.352258064516121</v>
      </c>
      <c r="L38" s="256">
        <f t="shared" si="38"/>
        <v>349.17096774193539</v>
      </c>
      <c r="M38" s="216">
        <f>AVERAGEIF(M6:M36,"&lt;&gt;#VALUE!")</f>
        <v>51.362153060024148</v>
      </c>
      <c r="N38" s="216">
        <f>AVERAGEIF(N6:N36,"&lt;&gt;#VALUE!")</f>
        <v>254.89480645161291</v>
      </c>
      <c r="O38" s="256" t="e">
        <f t="shared" si="38"/>
        <v>#DIV/0!</v>
      </c>
      <c r="P38" s="256" t="e">
        <f t="shared" si="38"/>
        <v>#DIV/0!</v>
      </c>
      <c r="Q38" s="256" t="e">
        <f t="shared" si="38"/>
        <v>#DIV/0!</v>
      </c>
      <c r="R38" s="256" t="e">
        <f t="shared" si="38"/>
        <v>#DIV/0!</v>
      </c>
      <c r="S38" s="256" t="e">
        <f t="shared" si="38"/>
        <v>#DIV/0!</v>
      </c>
      <c r="T38" s="256" t="e">
        <f t="shared" si="38"/>
        <v>#DIV/0!</v>
      </c>
      <c r="U38" s="256" t="e">
        <f t="shared" si="38"/>
        <v>#DIV/0!</v>
      </c>
      <c r="V38" s="256" t="e">
        <f t="shared" si="38"/>
        <v>#DIV/0!</v>
      </c>
      <c r="W38" s="256" t="e">
        <f t="shared" si="38"/>
        <v>#DIV/0!</v>
      </c>
      <c r="X38" s="216">
        <f t="shared" ref="X38:Z38" si="39">AVERAGEIF(X6:X36,"&lt;&gt;#VALUE!")</f>
        <v>42.483870967741936</v>
      </c>
      <c r="Y38" s="216">
        <f t="shared" si="39"/>
        <v>16.231181451873635</v>
      </c>
      <c r="Z38" s="257">
        <f t="shared" si="39"/>
        <v>79.444838709677413</v>
      </c>
      <c r="AA38" s="240">
        <f t="shared" ref="AA38" si="40">AVERAGEIF(AA6:AA36,"&lt;&gt;#VALUE!")</f>
        <v>163.25419354838772</v>
      </c>
      <c r="AB38" s="264">
        <f>AC37/B37</f>
        <v>182.73638328116797</v>
      </c>
      <c r="AC38" s="257">
        <f>AVERAGEIF(AC6:AC36,"&lt;&gt;#VALUE!")</f>
        <v>904.0145722580653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6.1100000000005821</v>
      </c>
      <c r="C39" s="258">
        <f>MAX(C6:C36)</f>
        <v>409.20000000000005</v>
      </c>
      <c r="D39" s="259">
        <f t="shared" ref="D39:Z39" si="41">MAX(D6:D36)</f>
        <v>8.525856783920533</v>
      </c>
      <c r="E39" s="259">
        <f t="shared" si="41"/>
        <v>43.784400000000005</v>
      </c>
      <c r="F39" s="217">
        <f t="shared" si="41"/>
        <v>3888.92</v>
      </c>
      <c r="G39" s="260">
        <f t="shared" si="41"/>
        <v>61.046999999996579</v>
      </c>
      <c r="H39" s="260">
        <f t="shared" si="41"/>
        <v>367.50294000000002</v>
      </c>
      <c r="I39" s="217">
        <f t="shared" si="41"/>
        <v>440</v>
      </c>
      <c r="J39" s="217">
        <f t="shared" si="41"/>
        <v>31.826961770639585</v>
      </c>
      <c r="K39" s="217">
        <f t="shared" si="41"/>
        <v>158.18</v>
      </c>
      <c r="L39" s="217">
        <f t="shared" si="41"/>
        <v>555.75</v>
      </c>
      <c r="M39" s="217">
        <f t="shared" si="41"/>
        <v>69.070925553303752</v>
      </c>
      <c r="N39" s="217">
        <f t="shared" si="41"/>
        <v>405.69749999999999</v>
      </c>
      <c r="O39" s="217">
        <f t="shared" si="41"/>
        <v>0</v>
      </c>
      <c r="P39" s="217">
        <f t="shared" si="41"/>
        <v>0</v>
      </c>
      <c r="Q39" s="217">
        <f t="shared" si="41"/>
        <v>0</v>
      </c>
      <c r="R39" s="217">
        <f t="shared" si="41"/>
        <v>0</v>
      </c>
      <c r="S39" s="217">
        <f t="shared" si="41"/>
        <v>0</v>
      </c>
      <c r="T39" s="217">
        <f t="shared" si="41"/>
        <v>0</v>
      </c>
      <c r="U39" s="217">
        <f t="shared" si="41"/>
        <v>0</v>
      </c>
      <c r="V39" s="217">
        <f t="shared" si="41"/>
        <v>0</v>
      </c>
      <c r="W39" s="217">
        <f t="shared" si="41"/>
        <v>0</v>
      </c>
      <c r="X39" s="217">
        <f t="shared" si="41"/>
        <v>84</v>
      </c>
      <c r="Y39" s="217">
        <f t="shared" si="41"/>
        <v>34.629629629612523</v>
      </c>
      <c r="Z39" s="261">
        <f t="shared" si="41"/>
        <v>157.08000000000001</v>
      </c>
      <c r="AA39" s="241">
        <f t="shared" ref="AA39:AC39" si="42">MAX(AA6:AA36)</f>
        <v>201.63000000001921</v>
      </c>
      <c r="AB39" s="265">
        <f t="shared" si="42"/>
        <v>165.51247790505786</v>
      </c>
      <c r="AC39" s="217">
        <f t="shared" si="42"/>
        <v>1212.9112400000192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3.2400000000016007</v>
      </c>
      <c r="C40" s="258">
        <f>MIN(C6:C36)</f>
        <v>204.60000000000002</v>
      </c>
      <c r="D40" s="259">
        <f t="shared" ref="D40:Z40" si="43">MIN(D6:D36)</f>
        <v>5.1341932457769293</v>
      </c>
      <c r="E40" s="259">
        <f t="shared" si="43"/>
        <v>21.892200000000003</v>
      </c>
      <c r="F40" s="217">
        <f t="shared" si="43"/>
        <v>1963.84</v>
      </c>
      <c r="G40" s="260">
        <f t="shared" si="43"/>
        <v>55.575806603800281</v>
      </c>
      <c r="H40" s="260">
        <f t="shared" si="43"/>
        <v>185.58287999999999</v>
      </c>
      <c r="I40" s="217">
        <f t="shared" si="43"/>
        <v>110</v>
      </c>
      <c r="J40" s="217">
        <f t="shared" si="43"/>
        <v>7.9407630522095314</v>
      </c>
      <c r="K40" s="217">
        <f t="shared" si="43"/>
        <v>39.545000000000002</v>
      </c>
      <c r="L40" s="217">
        <f t="shared" si="43"/>
        <v>213.75000000000003</v>
      </c>
      <c r="M40" s="217">
        <f t="shared" si="43"/>
        <v>45.192857142851999</v>
      </c>
      <c r="N40" s="217">
        <f t="shared" si="43"/>
        <v>156.03750000000002</v>
      </c>
      <c r="O40" s="217">
        <f t="shared" si="43"/>
        <v>0</v>
      </c>
      <c r="P40" s="217">
        <f t="shared" si="43"/>
        <v>0</v>
      </c>
      <c r="Q40" s="217">
        <f t="shared" si="43"/>
        <v>0</v>
      </c>
      <c r="R40" s="217">
        <f t="shared" si="43"/>
        <v>0</v>
      </c>
      <c r="S40" s="217">
        <f t="shared" si="43"/>
        <v>0</v>
      </c>
      <c r="T40" s="217">
        <f t="shared" si="43"/>
        <v>0</v>
      </c>
      <c r="U40" s="217">
        <f t="shared" si="43"/>
        <v>0</v>
      </c>
      <c r="V40" s="217">
        <f t="shared" si="43"/>
        <v>0</v>
      </c>
      <c r="W40" s="217">
        <f t="shared" si="43"/>
        <v>0</v>
      </c>
      <c r="X40" s="217">
        <f t="shared" si="43"/>
        <v>0</v>
      </c>
      <c r="Y40" s="217">
        <f t="shared" si="43"/>
        <v>0</v>
      </c>
      <c r="Z40" s="261">
        <f t="shared" si="43"/>
        <v>0</v>
      </c>
      <c r="AA40" s="242">
        <f t="shared" ref="AA40:AC40" si="44">MIN(AA6:AA36)</f>
        <v>106.92000000005282</v>
      </c>
      <c r="AB40" s="265">
        <f t="shared" si="44"/>
        <v>135.34523874753842</v>
      </c>
      <c r="AC40" s="217">
        <f t="shared" si="44"/>
        <v>638.74680000005287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03" t="s">
        <v>66</v>
      </c>
      <c r="D43" s="403"/>
      <c r="E43" s="106">
        <v>0.107</v>
      </c>
      <c r="F43" s="418" t="s">
        <v>70</v>
      </c>
      <c r="G43" s="418"/>
      <c r="H43" s="106">
        <v>9.4500000000000001E-2</v>
      </c>
      <c r="I43" s="405" t="s">
        <v>71</v>
      </c>
      <c r="J43" s="405"/>
      <c r="K43" s="106">
        <v>0.35949999999999999</v>
      </c>
      <c r="L43" s="425" t="s">
        <v>72</v>
      </c>
      <c r="M43" s="425"/>
      <c r="N43" s="106">
        <v>0.73</v>
      </c>
      <c r="O43" s="426" t="s">
        <v>73</v>
      </c>
      <c r="P43" s="426"/>
      <c r="Q43" s="106">
        <v>0.25</v>
      </c>
      <c r="R43" s="406" t="s">
        <v>74</v>
      </c>
      <c r="S43" s="406"/>
      <c r="T43" s="106">
        <v>0.25</v>
      </c>
      <c r="U43" s="427" t="s">
        <v>68</v>
      </c>
      <c r="V43" s="427"/>
      <c r="W43" s="106">
        <v>0.25</v>
      </c>
      <c r="X43" s="437" t="s">
        <v>102</v>
      </c>
      <c r="Y43" s="437"/>
      <c r="Z43" s="220">
        <v>1.87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03" t="s">
        <v>67</v>
      </c>
      <c r="D45" s="403"/>
      <c r="E45" s="114" t="s">
        <v>122</v>
      </c>
      <c r="F45" s="418" t="s">
        <v>67</v>
      </c>
      <c r="G45" s="418"/>
      <c r="H45" s="115" t="s">
        <v>123</v>
      </c>
      <c r="I45" s="405" t="s">
        <v>67</v>
      </c>
      <c r="J45" s="405"/>
      <c r="K45" s="116" t="s">
        <v>124</v>
      </c>
      <c r="L45" s="425" t="s">
        <v>67</v>
      </c>
      <c r="M45" s="425"/>
      <c r="N45" s="117"/>
      <c r="O45" s="426" t="s">
        <v>67</v>
      </c>
      <c r="P45" s="426"/>
      <c r="Q45" s="118"/>
      <c r="R45" s="406" t="s">
        <v>67</v>
      </c>
      <c r="S45" s="406"/>
      <c r="T45" s="119"/>
      <c r="U45" s="427" t="s">
        <v>67</v>
      </c>
      <c r="V45" s="427"/>
      <c r="W45" s="114"/>
      <c r="X45" s="438" t="s">
        <v>67</v>
      </c>
      <c r="Y45" s="438"/>
      <c r="Z45" s="222" t="s">
        <v>122</v>
      </c>
      <c r="AA45" s="235" t="s">
        <v>105</v>
      </c>
      <c r="AB45" s="236" t="s">
        <v>125</v>
      </c>
      <c r="AC45" s="338">
        <f>AB38/1000</f>
        <v>0.18273638328116798</v>
      </c>
      <c r="AL45" s="90" t="s">
        <v>119</v>
      </c>
    </row>
    <row r="46" spans="1:38" x14ac:dyDescent="0.2">
      <c r="X46" s="219"/>
      <c r="Y46" s="219"/>
      <c r="Z46" s="219"/>
      <c r="AA46" s="219"/>
    </row>
  </sheetData>
  <mergeCells count="31">
    <mergeCell ref="R45:S45"/>
    <mergeCell ref="U43:V43"/>
    <mergeCell ref="U45:V45"/>
    <mergeCell ref="AB4:AC4"/>
    <mergeCell ref="U4:W4"/>
    <mergeCell ref="R4:T4"/>
    <mergeCell ref="X4:Z4"/>
    <mergeCell ref="X43:Y43"/>
    <mergeCell ref="X45:Y45"/>
    <mergeCell ref="I45:J45"/>
    <mergeCell ref="L43:M43"/>
    <mergeCell ref="L45:M45"/>
    <mergeCell ref="O43:P43"/>
    <mergeCell ref="O45:P45"/>
    <mergeCell ref="C45:D45"/>
    <mergeCell ref="F43:G43"/>
    <mergeCell ref="F45:G45"/>
    <mergeCell ref="C4:E4"/>
    <mergeCell ref="F4:H4"/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38"/>
  <sheetViews>
    <sheetView topLeftCell="A16" workbookViewId="0">
      <selection activeCell="E16" sqref="E16"/>
    </sheetView>
  </sheetViews>
  <sheetFormatPr defaultRowHeight="15" x14ac:dyDescent="0.25"/>
  <cols>
    <col min="1" max="1" width="6.5703125" customWidth="1"/>
    <col min="2" max="2" width="10" bestFit="1" customWidth="1"/>
  </cols>
  <sheetData>
    <row r="5" spans="1:3" ht="27.6" customHeight="1" x14ac:dyDescent="0.25">
      <c r="A5" s="439" t="s">
        <v>111</v>
      </c>
      <c r="B5" s="439"/>
      <c r="C5" s="439"/>
    </row>
    <row r="6" spans="1:3" x14ac:dyDescent="0.25">
      <c r="A6" s="333">
        <v>0</v>
      </c>
      <c r="B6" s="333">
        <v>6020810</v>
      </c>
      <c r="C6" s="333"/>
    </row>
    <row r="7" spans="1:3" x14ac:dyDescent="0.25">
      <c r="A7" s="333">
        <v>1</v>
      </c>
      <c r="B7" s="333">
        <v>6060460</v>
      </c>
      <c r="C7" s="333">
        <f>IF(ISBLANK(Pumpage!B7),"",(B7-B6))</f>
        <v>39650</v>
      </c>
    </row>
    <row r="8" spans="1:3" x14ac:dyDescent="0.25">
      <c r="A8" s="333">
        <v>2</v>
      </c>
      <c r="B8" s="333">
        <v>6100730</v>
      </c>
      <c r="C8" s="333">
        <f t="shared" ref="C8:C36" si="0">B8-B7</f>
        <v>40270</v>
      </c>
    </row>
    <row r="9" spans="1:3" x14ac:dyDescent="0.25">
      <c r="A9" s="333">
        <v>3</v>
      </c>
      <c r="B9" s="333">
        <v>6125380</v>
      </c>
      <c r="C9" s="333">
        <f t="shared" si="0"/>
        <v>24650</v>
      </c>
    </row>
    <row r="10" spans="1:3" ht="15.75" thickBot="1" x14ac:dyDescent="0.3">
      <c r="A10" s="333">
        <v>4</v>
      </c>
      <c r="B10" s="333">
        <v>6165990</v>
      </c>
      <c r="C10" s="333">
        <f t="shared" si="0"/>
        <v>40610</v>
      </c>
    </row>
    <row r="11" spans="1:3" ht="15.75" thickBot="1" x14ac:dyDescent="0.3">
      <c r="A11" s="333">
        <v>5</v>
      </c>
      <c r="B11" s="344">
        <v>6199100</v>
      </c>
      <c r="C11" s="333">
        <f t="shared" si="0"/>
        <v>33110</v>
      </c>
    </row>
    <row r="12" spans="1:3" ht="15.75" thickTop="1" x14ac:dyDescent="0.25">
      <c r="A12" s="333">
        <v>6</v>
      </c>
      <c r="B12" s="333">
        <v>6235240</v>
      </c>
      <c r="C12" s="333">
        <f t="shared" si="0"/>
        <v>36140</v>
      </c>
    </row>
    <row r="13" spans="1:3" x14ac:dyDescent="0.25">
      <c r="A13" s="333">
        <v>7</v>
      </c>
      <c r="B13" s="333">
        <v>6276440</v>
      </c>
      <c r="C13" s="333">
        <f t="shared" si="0"/>
        <v>41200</v>
      </c>
    </row>
    <row r="14" spans="1:3" x14ac:dyDescent="0.25">
      <c r="A14" s="333">
        <v>8</v>
      </c>
      <c r="B14" s="333">
        <v>6305740</v>
      </c>
      <c r="C14" s="333">
        <f t="shared" si="0"/>
        <v>29300</v>
      </c>
    </row>
    <row r="15" spans="1:3" x14ac:dyDescent="0.25">
      <c r="A15" s="333">
        <v>9</v>
      </c>
      <c r="B15" s="333">
        <v>6339150</v>
      </c>
      <c r="C15" s="333">
        <f t="shared" si="0"/>
        <v>33410</v>
      </c>
    </row>
    <row r="16" spans="1:3" x14ac:dyDescent="0.25">
      <c r="A16" s="333">
        <v>10</v>
      </c>
      <c r="B16" s="333">
        <v>6366190</v>
      </c>
      <c r="C16" s="333">
        <f t="shared" si="0"/>
        <v>27040</v>
      </c>
    </row>
    <row r="17" spans="1:3" x14ac:dyDescent="0.25">
      <c r="A17" s="333">
        <v>11</v>
      </c>
      <c r="B17" s="333">
        <v>6396620</v>
      </c>
      <c r="C17" s="333">
        <f t="shared" si="0"/>
        <v>30430</v>
      </c>
    </row>
    <row r="18" spans="1:3" x14ac:dyDescent="0.25">
      <c r="A18" s="333">
        <v>12</v>
      </c>
      <c r="B18" s="333">
        <v>6437190</v>
      </c>
      <c r="C18" s="333">
        <f t="shared" si="0"/>
        <v>40570</v>
      </c>
    </row>
    <row r="19" spans="1:3" x14ac:dyDescent="0.25">
      <c r="A19" s="333">
        <v>13</v>
      </c>
      <c r="B19" s="333">
        <v>6477570</v>
      </c>
      <c r="C19" s="333">
        <f t="shared" si="0"/>
        <v>40380</v>
      </c>
    </row>
    <row r="20" spans="1:3" x14ac:dyDescent="0.25">
      <c r="A20" s="333">
        <v>14</v>
      </c>
      <c r="B20" s="333">
        <v>6517560</v>
      </c>
      <c r="C20" s="333">
        <f t="shared" si="0"/>
        <v>39990</v>
      </c>
    </row>
    <row r="21" spans="1:3" x14ac:dyDescent="0.25">
      <c r="A21" s="333">
        <v>15</v>
      </c>
      <c r="B21" s="333">
        <v>6557680</v>
      </c>
      <c r="C21" s="333">
        <f t="shared" si="0"/>
        <v>40120</v>
      </c>
    </row>
    <row r="22" spans="1:3" x14ac:dyDescent="0.25">
      <c r="A22" s="333">
        <v>16</v>
      </c>
      <c r="B22" s="333">
        <v>6598230</v>
      </c>
      <c r="C22" s="333">
        <f t="shared" si="0"/>
        <v>40550</v>
      </c>
    </row>
    <row r="23" spans="1:3" x14ac:dyDescent="0.25">
      <c r="A23" s="333">
        <v>17</v>
      </c>
      <c r="B23" s="333">
        <v>6639230</v>
      </c>
      <c r="C23" s="333">
        <f t="shared" si="0"/>
        <v>41000</v>
      </c>
    </row>
    <row r="24" spans="1:3" x14ac:dyDescent="0.25">
      <c r="A24" s="333">
        <v>18</v>
      </c>
      <c r="B24" s="333">
        <v>6678650</v>
      </c>
      <c r="C24" s="333">
        <f t="shared" si="0"/>
        <v>39420</v>
      </c>
    </row>
    <row r="25" spans="1:3" x14ac:dyDescent="0.25">
      <c r="A25" s="333">
        <v>19</v>
      </c>
      <c r="B25" s="333">
        <v>6711120</v>
      </c>
      <c r="C25" s="333">
        <f t="shared" si="0"/>
        <v>32470</v>
      </c>
    </row>
    <row r="26" spans="1:3" x14ac:dyDescent="0.25">
      <c r="A26" s="333">
        <v>20</v>
      </c>
      <c r="B26" s="333">
        <v>6751740</v>
      </c>
      <c r="C26" s="333">
        <f>B26-B25</f>
        <v>40620</v>
      </c>
    </row>
    <row r="27" spans="1:3" x14ac:dyDescent="0.25">
      <c r="A27" s="333">
        <v>21</v>
      </c>
      <c r="B27" s="333">
        <v>6790870</v>
      </c>
      <c r="C27" s="333">
        <f>B27-B26</f>
        <v>39130</v>
      </c>
    </row>
    <row r="28" spans="1:3" x14ac:dyDescent="0.25">
      <c r="A28" s="333">
        <v>22</v>
      </c>
      <c r="B28" s="333">
        <v>6831990</v>
      </c>
      <c r="C28" s="333">
        <f t="shared" si="0"/>
        <v>41120</v>
      </c>
    </row>
    <row r="29" spans="1:3" x14ac:dyDescent="0.25">
      <c r="A29" s="333">
        <v>23</v>
      </c>
      <c r="B29" s="333">
        <v>6872630</v>
      </c>
      <c r="C29" s="333">
        <f t="shared" si="0"/>
        <v>40640</v>
      </c>
    </row>
    <row r="30" spans="1:3" x14ac:dyDescent="0.25">
      <c r="A30" s="333">
        <v>24</v>
      </c>
      <c r="B30" s="333">
        <v>6911980</v>
      </c>
      <c r="C30" s="333">
        <f t="shared" si="0"/>
        <v>39350</v>
      </c>
    </row>
    <row r="31" spans="1:3" x14ac:dyDescent="0.25">
      <c r="A31" s="333">
        <v>25</v>
      </c>
      <c r="B31" s="333">
        <v>6952270</v>
      </c>
      <c r="C31" s="333">
        <f t="shared" si="0"/>
        <v>40290</v>
      </c>
    </row>
    <row r="32" spans="1:3" x14ac:dyDescent="0.25">
      <c r="A32" s="333">
        <v>26</v>
      </c>
      <c r="B32" s="333">
        <v>6992599</v>
      </c>
      <c r="C32" s="333">
        <f t="shared" si="0"/>
        <v>40329</v>
      </c>
    </row>
    <row r="33" spans="1:3" x14ac:dyDescent="0.25">
      <c r="A33" s="333">
        <v>27</v>
      </c>
      <c r="B33" s="333">
        <v>7031440</v>
      </c>
      <c r="C33" s="333">
        <f t="shared" si="0"/>
        <v>38841</v>
      </c>
    </row>
    <row r="34" spans="1:3" x14ac:dyDescent="0.25">
      <c r="A34" s="333">
        <v>28</v>
      </c>
      <c r="B34" s="333">
        <v>7072750</v>
      </c>
      <c r="C34" s="333">
        <f t="shared" si="0"/>
        <v>41310</v>
      </c>
    </row>
    <row r="35" spans="1:3" x14ac:dyDescent="0.25">
      <c r="A35" s="333">
        <v>29</v>
      </c>
      <c r="B35" s="333">
        <v>7103270</v>
      </c>
      <c r="C35" s="333">
        <f t="shared" si="0"/>
        <v>30520</v>
      </c>
    </row>
    <row r="36" spans="1:3" x14ac:dyDescent="0.25">
      <c r="A36" s="333">
        <v>30</v>
      </c>
      <c r="B36" s="333">
        <v>7143560</v>
      </c>
      <c r="C36" s="333">
        <f t="shared" si="0"/>
        <v>40290</v>
      </c>
    </row>
    <row r="37" spans="1:3" x14ac:dyDescent="0.25">
      <c r="A37" s="333">
        <v>31</v>
      </c>
      <c r="B37" s="333">
        <v>7183970</v>
      </c>
      <c r="C37" s="333">
        <f t="shared" ref="C37" si="1">B37-B36</f>
        <v>40410</v>
      </c>
    </row>
    <row r="38" spans="1:3" x14ac:dyDescent="0.25">
      <c r="A38" s="333" t="s">
        <v>48</v>
      </c>
      <c r="B38" s="333"/>
      <c r="C38" s="333">
        <f>SUM(C7:C37)</f>
        <v>1163160</v>
      </c>
    </row>
  </sheetData>
  <mergeCells count="1">
    <mergeCell ref="A5:C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73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112</v>
      </c>
      <c r="C106" s="334" t="s">
        <v>113</v>
      </c>
    </row>
    <row r="107" spans="2:3" x14ac:dyDescent="0.25">
      <c r="B107" s="335" t="s">
        <v>94</v>
      </c>
      <c r="C107" s="336">
        <f>'[3]Monthly Chemical Report'!$E$37</f>
        <v>1737.1256100000001</v>
      </c>
    </row>
    <row r="108" spans="2:3" x14ac:dyDescent="0.25">
      <c r="B108" s="335" t="s">
        <v>114</v>
      </c>
      <c r="C108" s="336">
        <f>'Monthly Chemical Report'!$H$37</f>
        <v>9011.7581399999999</v>
      </c>
    </row>
    <row r="109" spans="2:3" x14ac:dyDescent="0.25">
      <c r="B109" s="335" t="s">
        <v>95</v>
      </c>
      <c r="C109" s="336">
        <f>'Monthly Chemical Report'!$K$37</f>
        <v>2645.9199999999996</v>
      </c>
    </row>
    <row r="110" spans="2:3" x14ac:dyDescent="0.25">
      <c r="B110" s="335" t="s">
        <v>115</v>
      </c>
      <c r="C110" s="336">
        <f>'Monthly Chemical Report'!$N$37</f>
        <v>7901.7390000000005</v>
      </c>
    </row>
    <row r="111" spans="2:3" x14ac:dyDescent="0.25">
      <c r="B111" s="335" t="s">
        <v>116</v>
      </c>
      <c r="C111" s="336">
        <f>'Monthly Chemical Report'!Z37</f>
        <v>2462.79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117</v>
      </c>
      <c r="C113" s="336">
        <f>'Monthly Chemical Report'!AC37</f>
        <v>28024.451740000026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Brandon Finley</cp:lastModifiedBy>
  <cp:lastPrinted>2020-02-02T10:50:44Z</cp:lastPrinted>
  <dcterms:created xsi:type="dcterms:W3CDTF">2013-07-05T18:30:31Z</dcterms:created>
  <dcterms:modified xsi:type="dcterms:W3CDTF">2021-10-12T12:21:08Z</dcterms:modified>
</cp:coreProperties>
</file>