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Q25" i="4" l="1"/>
  <c r="Q8" i="4" l="1"/>
  <c r="B14" i="4" l="1"/>
  <c r="B15" i="4"/>
  <c r="B16" i="4"/>
  <c r="B17" i="4"/>
  <c r="B18" i="4"/>
  <c r="B12" i="4"/>
  <c r="B13" i="4"/>
  <c r="B11" i="4"/>
  <c r="B19" i="4"/>
  <c r="B20" i="4"/>
  <c r="B22" i="4"/>
  <c r="B23" i="4"/>
  <c r="B24" i="4"/>
  <c r="B25" i="4"/>
  <c r="B26" i="4"/>
  <c r="B21" i="4"/>
  <c r="L33" i="6" l="1"/>
  <c r="K33" i="6"/>
  <c r="J33" i="6"/>
  <c r="I33" i="6"/>
  <c r="H33" i="6"/>
  <c r="L32" i="6"/>
  <c r="J32" i="6"/>
  <c r="I32" i="6"/>
  <c r="H32" i="6"/>
  <c r="L31" i="6"/>
  <c r="J31" i="6"/>
  <c r="I31" i="6"/>
  <c r="H31" i="6"/>
  <c r="L30" i="6"/>
  <c r="J30" i="6"/>
  <c r="I30" i="6"/>
  <c r="H30" i="6"/>
  <c r="L29" i="6"/>
  <c r="J29" i="6"/>
  <c r="I29" i="6"/>
  <c r="H29" i="6"/>
  <c r="L28" i="6"/>
  <c r="J28" i="6"/>
  <c r="I28" i="6"/>
  <c r="H28" i="6"/>
  <c r="L27" i="6"/>
  <c r="K27" i="6"/>
  <c r="J27" i="6"/>
  <c r="I27" i="6"/>
  <c r="H27" i="6"/>
  <c r="L26" i="6"/>
  <c r="J26" i="6"/>
  <c r="I26" i="6"/>
  <c r="H26" i="6"/>
  <c r="L25" i="6"/>
  <c r="J25" i="6"/>
  <c r="I25" i="6"/>
  <c r="H25" i="6"/>
  <c r="L24" i="6"/>
  <c r="J24" i="6"/>
  <c r="I24" i="6"/>
  <c r="H24" i="6"/>
  <c r="L23" i="6"/>
  <c r="J23" i="6"/>
  <c r="I23" i="6"/>
  <c r="H23" i="6"/>
  <c r="L22" i="6"/>
  <c r="K22" i="6"/>
  <c r="J22" i="6"/>
  <c r="I22" i="6"/>
  <c r="H22" i="6"/>
  <c r="L21" i="6"/>
  <c r="J21" i="6"/>
  <c r="I21" i="6"/>
  <c r="H21" i="6"/>
  <c r="L20" i="6"/>
  <c r="J20" i="6"/>
  <c r="I20" i="6"/>
  <c r="H20" i="6"/>
  <c r="L19" i="6"/>
  <c r="K19" i="6"/>
  <c r="J19" i="6"/>
  <c r="I19" i="6"/>
  <c r="H19" i="6"/>
  <c r="L18" i="6"/>
  <c r="K18" i="6"/>
  <c r="J18" i="6"/>
  <c r="I18" i="6"/>
  <c r="H18" i="6"/>
  <c r="L17" i="6"/>
  <c r="K17" i="6"/>
  <c r="J17" i="6"/>
  <c r="I17" i="6"/>
  <c r="H17" i="6"/>
  <c r="K16" i="6"/>
  <c r="J16" i="6"/>
  <c r="I16" i="6"/>
  <c r="L15" i="6"/>
  <c r="K15" i="6"/>
  <c r="J15" i="6"/>
  <c r="I15" i="6"/>
  <c r="H15" i="6"/>
  <c r="L14" i="6"/>
  <c r="J14" i="6"/>
  <c r="I14" i="6"/>
  <c r="H14" i="6"/>
  <c r="L13" i="6"/>
  <c r="K13" i="6"/>
  <c r="J13" i="6"/>
  <c r="I13" i="6"/>
  <c r="H13" i="6"/>
  <c r="L12" i="6"/>
  <c r="K12" i="6"/>
  <c r="J12" i="6"/>
  <c r="I12" i="6"/>
  <c r="H12" i="6"/>
  <c r="L11" i="6"/>
  <c r="K11" i="6"/>
  <c r="J11" i="6"/>
  <c r="I11" i="6"/>
  <c r="H11" i="6"/>
  <c r="L10" i="6"/>
  <c r="J10" i="6"/>
  <c r="I10" i="6"/>
  <c r="H10" i="6"/>
  <c r="L9" i="6"/>
  <c r="K9" i="6"/>
  <c r="J9" i="6"/>
  <c r="I9" i="6"/>
  <c r="H9" i="6"/>
  <c r="L8" i="6"/>
  <c r="J8" i="6"/>
  <c r="I8" i="6"/>
  <c r="H8" i="6"/>
  <c r="L7" i="6"/>
  <c r="J7" i="6"/>
  <c r="I7" i="6"/>
  <c r="H7" i="6"/>
  <c r="L6" i="6"/>
  <c r="J6" i="6"/>
  <c r="I6" i="6"/>
  <c r="H6" i="6"/>
  <c r="L5" i="6"/>
  <c r="K5" i="6"/>
  <c r="J5" i="6"/>
  <c r="I5" i="6"/>
  <c r="H5" i="6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L25" i="4"/>
  <c r="J25" i="4"/>
  <c r="H25" i="4"/>
  <c r="F25" i="4"/>
  <c r="D25" i="4"/>
  <c r="Q24" i="4"/>
  <c r="L24" i="4"/>
  <c r="J24" i="4"/>
  <c r="H24" i="4"/>
  <c r="F24" i="4"/>
  <c r="D24" i="4"/>
  <c r="Q23" i="4"/>
  <c r="L23" i="4"/>
  <c r="J23" i="4"/>
  <c r="H23" i="4"/>
  <c r="F23" i="4"/>
  <c r="D23" i="4"/>
  <c r="Q22" i="4"/>
  <c r="L22" i="4"/>
  <c r="J22" i="4"/>
  <c r="H22" i="4"/>
  <c r="F22" i="4"/>
  <c r="D22" i="4"/>
  <c r="Q21" i="4"/>
  <c r="L21" i="4"/>
  <c r="J21" i="4"/>
  <c r="H21" i="4"/>
  <c r="F21" i="4"/>
  <c r="D21" i="4"/>
  <c r="Q20" i="4"/>
  <c r="L20" i="4"/>
  <c r="J20" i="4"/>
  <c r="H20" i="4"/>
  <c r="F20" i="4"/>
  <c r="D20" i="4"/>
  <c r="Q19" i="4"/>
  <c r="L19" i="4"/>
  <c r="J19" i="4"/>
  <c r="H19" i="4"/>
  <c r="F19" i="4"/>
  <c r="D19" i="4"/>
  <c r="Q18" i="4"/>
  <c r="L18" i="4"/>
  <c r="J18" i="4"/>
  <c r="H18" i="4"/>
  <c r="F18" i="4"/>
  <c r="D18" i="4"/>
  <c r="Q17" i="4"/>
  <c r="L17" i="4"/>
  <c r="J17" i="4"/>
  <c r="H17" i="4"/>
  <c r="F17" i="4"/>
  <c r="D17" i="4"/>
  <c r="Q16" i="4"/>
  <c r="L16" i="4"/>
  <c r="J16" i="4"/>
  <c r="H16" i="4"/>
  <c r="F16" i="4"/>
  <c r="D16" i="4"/>
  <c r="Q15" i="4"/>
  <c r="L15" i="4"/>
  <c r="J15" i="4"/>
  <c r="H15" i="4"/>
  <c r="F15" i="4"/>
  <c r="D15" i="4"/>
  <c r="Q14" i="4"/>
  <c r="L14" i="4"/>
  <c r="J14" i="4"/>
  <c r="H14" i="4"/>
  <c r="F14" i="4"/>
  <c r="D14" i="4"/>
  <c r="Q13" i="4"/>
  <c r="L13" i="4"/>
  <c r="J13" i="4"/>
  <c r="H13" i="4"/>
  <c r="F13" i="4"/>
  <c r="D13" i="4"/>
  <c r="Q12" i="4"/>
  <c r="L12" i="4"/>
  <c r="J12" i="4"/>
  <c r="H12" i="4"/>
  <c r="F12" i="4"/>
  <c r="D12" i="4"/>
  <c r="Q11" i="4"/>
  <c r="L11" i="4"/>
  <c r="J11" i="4"/>
  <c r="H11" i="4"/>
  <c r="F11" i="4"/>
  <c r="D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5" i="8" l="1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8" i="8" l="1"/>
  <c r="I20" i="4" l="1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6" i="4"/>
  <c r="R7" i="4" l="1"/>
  <c r="R39" i="4" s="1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F6" i="7"/>
  <c r="H38" i="6" l="1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H36" i="6" l="1"/>
  <c r="H37" i="6"/>
  <c r="I36" i="6"/>
  <c r="C40" i="5" l="1"/>
  <c r="C39" i="5"/>
  <c r="C38" i="5"/>
  <c r="C37" i="5"/>
  <c r="B40" i="5"/>
  <c r="B39" i="5"/>
  <c r="B38" i="5"/>
  <c r="P40" i="4"/>
  <c r="N40" i="4"/>
  <c r="I18" i="4" l="1"/>
  <c r="C20" i="4"/>
  <c r="P39" i="4"/>
  <c r="P38" i="4"/>
  <c r="N39" i="4" l="1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7" i="7" l="1"/>
  <c r="L16" i="7"/>
  <c r="L14" i="7"/>
  <c r="L13" i="7"/>
  <c r="N17" i="7" l="1"/>
  <c r="AC17" i="7" s="1"/>
  <c r="M17" i="7"/>
  <c r="AB17" i="7" s="1"/>
  <c r="N16" i="7"/>
  <c r="AC16" i="7" s="1"/>
  <c r="M16" i="7"/>
  <c r="AB16" i="7" s="1"/>
  <c r="N14" i="7"/>
  <c r="AC14" i="7" s="1"/>
  <c r="M14" i="7"/>
  <c r="AB14" i="7" s="1"/>
  <c r="N13" i="7"/>
  <c r="AC13" i="7" s="1"/>
  <c r="M13" i="7"/>
  <c r="AB13" i="7" s="1"/>
  <c r="L20" i="7" l="1"/>
  <c r="L19" i="7"/>
  <c r="N20" i="7" l="1"/>
  <c r="AC20" i="7" s="1"/>
  <c r="M20" i="7"/>
  <c r="AB20" i="7" s="1"/>
  <c r="N19" i="7"/>
  <c r="AC19" i="7" s="1"/>
  <c r="M19" i="7"/>
  <c r="AB19" i="7" s="1"/>
  <c r="L18" i="7"/>
  <c r="N18" i="7" l="1"/>
  <c r="M18" i="7"/>
  <c r="AB18" i="7" l="1"/>
  <c r="AC18" i="7"/>
  <c r="L23" i="7" l="1"/>
  <c r="N23" i="7" l="1"/>
  <c r="M23" i="7"/>
  <c r="AB23" i="7" l="1"/>
  <c r="AC23" i="7"/>
  <c r="M39" i="5" l="1"/>
  <c r="M40" i="5"/>
  <c r="K39" i="5"/>
  <c r="K40" i="5"/>
  <c r="N39" i="5"/>
  <c r="N40" i="5"/>
  <c r="O40" i="5"/>
  <c r="O39" i="5"/>
  <c r="L40" i="5"/>
  <c r="L39" i="5"/>
  <c r="J39" i="5"/>
  <c r="J40" i="5"/>
  <c r="D40" i="5"/>
  <c r="D39" i="5"/>
  <c r="I40" i="5"/>
  <c r="I39" i="5"/>
  <c r="L28" i="7" l="1"/>
  <c r="M28" i="7" l="1"/>
  <c r="N28" i="7"/>
  <c r="AC28" i="7" l="1"/>
  <c r="AB28" i="7"/>
  <c r="L34" i="7" l="1"/>
  <c r="N34" i="7" l="1"/>
  <c r="M34" i="7"/>
  <c r="AC34" i="7" l="1"/>
  <c r="AB34" i="7"/>
  <c r="L12" i="7" l="1"/>
  <c r="L10" i="7"/>
  <c r="K38" i="5"/>
  <c r="N38" i="5" l="1"/>
  <c r="M12" i="7"/>
  <c r="AB12" i="7" s="1"/>
  <c r="N12" i="7"/>
  <c r="AC12" i="7" s="1"/>
  <c r="N10" i="7"/>
  <c r="AC10" i="7" s="1"/>
  <c r="M10" i="7"/>
  <c r="AB10" i="7" s="1"/>
  <c r="L6" i="7"/>
  <c r="J38" i="5"/>
  <c r="O38" i="5"/>
  <c r="I38" i="5"/>
  <c r="L38" i="5"/>
  <c r="D38" i="5"/>
  <c r="M38" i="5"/>
  <c r="G39" i="5"/>
  <c r="G38" i="5"/>
  <c r="G40" i="5"/>
  <c r="F40" i="5"/>
  <c r="F38" i="5"/>
  <c r="F39" i="5"/>
  <c r="E38" i="5"/>
  <c r="E39" i="5"/>
  <c r="E40" i="5"/>
  <c r="M6" i="7" l="1"/>
  <c r="N6" i="7"/>
  <c r="AC6" i="7" s="1"/>
  <c r="AB6" i="7" l="1"/>
  <c r="K6" i="6" l="1"/>
  <c r="L7" i="7" l="1"/>
  <c r="M7" i="7" l="1"/>
  <c r="N7" i="7"/>
  <c r="AB7" i="7" l="1"/>
  <c r="AC7" i="7"/>
  <c r="K7" i="6" l="1"/>
  <c r="L8" i="7" l="1"/>
  <c r="N8" i="7" l="1"/>
  <c r="M8" i="7"/>
  <c r="AB8" i="7" l="1"/>
  <c r="AC8" i="7"/>
  <c r="K8" i="6" l="1"/>
  <c r="L9" i="7" l="1"/>
  <c r="N9" i="7" l="1"/>
  <c r="M9" i="7"/>
  <c r="AC9" i="7" l="1"/>
  <c r="AB9" i="7"/>
  <c r="K10" i="6" l="1"/>
  <c r="L11" i="7" l="1"/>
  <c r="N11" i="7" l="1"/>
  <c r="M11" i="7"/>
  <c r="AB11" i="7" l="1"/>
  <c r="AC11" i="7"/>
  <c r="K14" i="6" l="1"/>
  <c r="L15" i="7" l="1"/>
  <c r="K37" i="6"/>
  <c r="K39" i="6"/>
  <c r="K38" i="6"/>
  <c r="N15" i="7" l="1"/>
  <c r="M15" i="7"/>
  <c r="AB15" i="7" l="1"/>
  <c r="AC15" i="7"/>
  <c r="AC39" i="7" l="1"/>
  <c r="AC40" i="7"/>
  <c r="AB40" i="7"/>
  <c r="AB39" i="7"/>
  <c r="K20" i="6" l="1"/>
  <c r="L21" i="7" l="1"/>
  <c r="N21" i="7" l="1"/>
  <c r="M21" i="7"/>
  <c r="AB21" i="7" l="1"/>
  <c r="AC21" i="7"/>
  <c r="K21" i="6" l="1"/>
  <c r="L22" i="7" l="1"/>
  <c r="N22" i="7" l="1"/>
  <c r="M22" i="7"/>
  <c r="AB22" i="7" l="1"/>
  <c r="AC22" i="7"/>
  <c r="K23" i="6" l="1"/>
  <c r="L24" i="7" l="1"/>
  <c r="N24" i="7" l="1"/>
  <c r="M24" i="7"/>
  <c r="AB24" i="7" l="1"/>
  <c r="AC24" i="7"/>
  <c r="K24" i="6" l="1"/>
  <c r="L25" i="7" l="1"/>
  <c r="N25" i="7" l="1"/>
  <c r="M25" i="7"/>
  <c r="AC25" i="7" l="1"/>
  <c r="AB25" i="7"/>
  <c r="H26" i="5" l="1"/>
  <c r="K25" i="6"/>
  <c r="H40" i="5" l="1"/>
  <c r="H39" i="5"/>
  <c r="H38" i="5"/>
  <c r="L26" i="7"/>
  <c r="N26" i="7" l="1"/>
  <c r="M26" i="7"/>
  <c r="AB26" i="7" l="1"/>
  <c r="AC26" i="7"/>
  <c r="K26" i="6" l="1"/>
  <c r="L27" i="7" l="1"/>
  <c r="N27" i="7" l="1"/>
  <c r="M27" i="7"/>
  <c r="AB27" i="7" l="1"/>
  <c r="AC27" i="7"/>
  <c r="K28" i="6" l="1"/>
  <c r="L29" i="7" l="1"/>
  <c r="M29" i="7" l="1"/>
  <c r="N29" i="7"/>
  <c r="AB29" i="7" l="1"/>
  <c r="AC29" i="7"/>
  <c r="K29" i="6" l="1"/>
  <c r="L30" i="7" l="1"/>
  <c r="M30" i="7" l="1"/>
  <c r="N30" i="7"/>
  <c r="AC30" i="7" l="1"/>
  <c r="AB30" i="7"/>
  <c r="K30" i="6" l="1"/>
  <c r="L31" i="7" l="1"/>
  <c r="N31" i="7" l="1"/>
  <c r="M31" i="7"/>
  <c r="AB31" i="7" l="1"/>
  <c r="AC31" i="7"/>
  <c r="K31" i="6" l="1"/>
  <c r="L32" i="7" l="1"/>
  <c r="N32" i="7" l="1"/>
  <c r="M32" i="7"/>
  <c r="AB32" i="7" l="1"/>
  <c r="AC32" i="7"/>
  <c r="K32" i="6" l="1"/>
  <c r="L33" i="7" l="1"/>
  <c r="K36" i="6"/>
  <c r="N33" i="7" l="1"/>
  <c r="M33" i="7"/>
  <c r="L38" i="7"/>
  <c r="L40" i="7"/>
  <c r="L39" i="7"/>
  <c r="AB33" i="7" l="1"/>
  <c r="AB37" i="7" s="1"/>
  <c r="M40" i="7"/>
  <c r="M38" i="7"/>
  <c r="M39" i="7"/>
  <c r="AC33" i="7"/>
  <c r="N40" i="7"/>
  <c r="N39" i="7"/>
  <c r="N38" i="7"/>
  <c r="N37" i="7"/>
  <c r="C110" i="11" s="1"/>
  <c r="AC37" i="7" l="1"/>
  <c r="AC38" i="7"/>
  <c r="AB38" i="7" l="1"/>
  <c r="AC45" i="7" s="1"/>
  <c r="C113" i="11"/>
  <c r="P33" i="6"/>
  <c r="P32" i="6"/>
  <c r="P31" i="6"/>
  <c r="P28" i="6"/>
  <c r="M33" i="6"/>
  <c r="M32" i="6"/>
  <c r="M31" i="6"/>
  <c r="M29" i="6"/>
  <c r="M28" i="6"/>
  <c r="P6" i="6"/>
  <c r="O6" i="6"/>
  <c r="Q6" i="6"/>
  <c r="N6" i="6"/>
  <c r="M6" i="6"/>
  <c r="O5" i="6"/>
  <c r="Q5" i="6"/>
  <c r="N5" i="6"/>
  <c r="M5" i="6"/>
  <c r="P5" i="6"/>
  <c r="N19" i="6"/>
  <c r="Q19" i="6"/>
  <c r="M19" i="6"/>
  <c r="P19" i="6"/>
  <c r="O19" i="6"/>
  <c r="Q11" i="6"/>
  <c r="O11" i="6"/>
  <c r="N11" i="6"/>
  <c r="P11" i="6"/>
  <c r="M11" i="6"/>
  <c r="M25" i="6"/>
  <c r="O25" i="6"/>
  <c r="Q25" i="6"/>
  <c r="N25" i="6"/>
  <c r="P25" i="6"/>
  <c r="M20" i="6"/>
  <c r="Q20" i="6"/>
  <c r="P20" i="6"/>
  <c r="O20" i="6"/>
  <c r="N20" i="6"/>
  <c r="M16" i="6"/>
  <c r="N16" i="6"/>
  <c r="O16" i="6"/>
  <c r="P16" i="6"/>
  <c r="Q32" i="6"/>
  <c r="O32" i="6"/>
  <c r="M17" i="6"/>
  <c r="N17" i="6"/>
  <c r="Q17" i="6"/>
  <c r="O17" i="6"/>
  <c r="P17" i="6"/>
  <c r="O7" i="6"/>
  <c r="P7" i="6"/>
  <c r="Q7" i="6"/>
  <c r="M7" i="6"/>
  <c r="N7" i="6"/>
  <c r="Q30" i="6"/>
  <c r="M30" i="6"/>
  <c r="N30" i="6"/>
  <c r="O30" i="6"/>
  <c r="P30" i="6"/>
  <c r="P24" i="6"/>
  <c r="N24" i="6"/>
  <c r="Q24" i="6"/>
  <c r="M24" i="6"/>
  <c r="O24" i="6"/>
  <c r="Q31" i="6"/>
  <c r="O31" i="6"/>
  <c r="P26" i="6"/>
  <c r="M26" i="6"/>
  <c r="Q26" i="6"/>
  <c r="N26" i="6"/>
  <c r="O26" i="6"/>
  <c r="N33" i="6"/>
  <c r="Q33" i="6"/>
  <c r="O33" i="6"/>
  <c r="P27" i="6"/>
  <c r="N27" i="6"/>
  <c r="M27" i="6"/>
  <c r="Q27" i="6"/>
  <c r="O27" i="6"/>
  <c r="P21" i="6"/>
  <c r="M21" i="6"/>
  <c r="N21" i="6"/>
  <c r="O21" i="6"/>
  <c r="Q21" i="6"/>
  <c r="P12" i="6"/>
  <c r="N12" i="6"/>
  <c r="Q12" i="6"/>
  <c r="O12" i="6"/>
  <c r="M12" i="6"/>
  <c r="Q8" i="6"/>
  <c r="M8" i="6"/>
  <c r="O8" i="6"/>
  <c r="P8" i="6"/>
  <c r="N8" i="6"/>
  <c r="P15" i="6"/>
  <c r="Q15" i="6"/>
  <c r="N15" i="6"/>
  <c r="M15" i="6"/>
  <c r="O15" i="6"/>
  <c r="M22" i="6"/>
  <c r="N22" i="6"/>
  <c r="O22" i="6"/>
  <c r="P22" i="6"/>
  <c r="Q22" i="6"/>
  <c r="O13" i="6"/>
  <c r="N13" i="6"/>
  <c r="P13" i="6"/>
  <c r="Q13" i="6"/>
  <c r="M13" i="6"/>
  <c r="O9" i="6"/>
  <c r="Q9" i="6"/>
  <c r="M9" i="6"/>
  <c r="P9" i="6"/>
  <c r="N9" i="6"/>
  <c r="O28" i="6"/>
  <c r="Q28" i="6"/>
  <c r="P18" i="6"/>
  <c r="N18" i="6"/>
  <c r="M18" i="6"/>
  <c r="O18" i="6"/>
  <c r="Q18" i="6"/>
  <c r="O29" i="6"/>
  <c r="Q29" i="6"/>
  <c r="P29" i="6"/>
  <c r="Q23" i="6"/>
  <c r="P23" i="6"/>
  <c r="O23" i="6"/>
  <c r="N23" i="6"/>
  <c r="M23" i="6"/>
  <c r="M14" i="6"/>
  <c r="Q14" i="6"/>
  <c r="N14" i="6"/>
  <c r="P14" i="6"/>
  <c r="O14" i="6"/>
  <c r="P10" i="6"/>
  <c r="N10" i="6"/>
  <c r="Q10" i="6"/>
  <c r="M10" i="6"/>
  <c r="O10" i="6"/>
  <c r="N28" i="6"/>
  <c r="N29" i="6"/>
  <c r="N31" i="6"/>
  <c r="N32" i="6"/>
  <c r="P37" i="6" l="1"/>
  <c r="P39" i="6"/>
  <c r="P38" i="6"/>
  <c r="N37" i="6"/>
  <c r="N38" i="6"/>
  <c r="N39" i="6"/>
  <c r="M37" i="6"/>
  <c r="M39" i="6"/>
  <c r="M38" i="6"/>
  <c r="Q38" i="6"/>
  <c r="Q37" i="6"/>
  <c r="Q39" i="6"/>
  <c r="O38" i="6"/>
  <c r="O39" i="6"/>
  <c r="O37" i="6"/>
</calcChain>
</file>

<file path=xl/sharedStrings.xml><?xml version="1.0" encoding="utf-8"?>
<sst xmlns="http://schemas.openxmlformats.org/spreadsheetml/2006/main" count="177" uniqueCount="123">
  <si>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</si>
  <si>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</si>
  <si>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</si>
  <si>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</si>
  <si>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</si>
  <si>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</si>
  <si>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</si>
  <si>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</si>
  <si>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</si>
  <si>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</si>
  <si>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</si>
  <si>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</si>
  <si>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</si>
  <si>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</si>
  <si>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</si>
  <si>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</si>
  <si>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</si>
  <si>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</si>
  <si>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</si>
  <si>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</si>
  <si>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</si>
  <si>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</si>
  <si>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</si>
  <si>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</si>
  <si>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</si>
  <si>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</si>
  <si>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</si>
  <si>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</si>
  <si>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</si>
  <si>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</si>
  <si>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</si>
  <si>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</si>
  <si>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</si>
  <si>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</si>
  <si>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</si>
  <si>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</si>
  <si>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</si>
  <si>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</si>
  <si>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</si>
  <si>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</si>
  <si>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</si>
  <si>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</si>
  <si>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</si>
  <si>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</si>
  <si>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</si>
  <si>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</si>
  <si>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</si>
  <si>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</si>
  <si>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</si>
  <si>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</si>
  <si>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</si>
  <si>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</si>
  <si>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</si>
  <si>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</si>
  <si>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</si>
  <si>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</si>
  <si>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</si>
  <si>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</si>
  <si>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</si>
  <si>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</si>
  <si>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</si>
  <si>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</si>
  <si>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</si>
  <si>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</si>
  <si>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</si>
  <si>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</si>
  <si>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</si>
  <si>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</si>
  <si>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</si>
  <si>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</si>
  <si>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</si>
  <si>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</si>
  <si>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</si>
  <si>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</si>
  <si>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</si>
  <si>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</si>
  <si>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</si>
  <si>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</si>
  <si>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</si>
  <si>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</si>
  <si>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</si>
  <si>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</si>
  <si>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</si>
  <si>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</si>
  <si>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</si>
  <si>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</si>
  <si>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</si>
  <si>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</si>
  <si>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</si>
  <si>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</si>
  <si>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</si>
  <si>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</si>
  <si>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</si>
  <si>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</si>
  <si>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</si>
  <si>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</si>
  <si>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</si>
  <si>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</si>
  <si>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</si>
  <si>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</si>
  <si>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</si>
  <si>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</si>
  <si>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</si>
  <si>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</si>
  <si>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</si>
  <si>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</si>
  <si>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</si>
  <si>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</si>
  <si>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</si>
  <si>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</si>
  <si>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</si>
  <si>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LAS carrier water 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</si>
  <si>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</si>
  <si>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</si>
  <si>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</si>
  <si>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</si>
  <si>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</si>
  <si>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</si>
  <si>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</si>
  <si>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</si>
  <si>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Month, Year: February  2020</t>
  </si>
  <si>
    <t>February/1/2020</t>
  </si>
  <si>
    <t>Month, Year: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</si>
</sst>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39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28" fillId="0" borderId="0" xfId="0" applyFont="1" applyAlignment="1">
      <alignment horizontal="center" vertical="center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3501.32</c:v>
                </c:pt>
                <c:pt idx="1">
                  <c:v>2338.52</c:v>
                </c:pt>
                <c:pt idx="2">
                  <c:v>3191.24</c:v>
                </c:pt>
                <c:pt idx="3">
                  <c:v>3436.72</c:v>
                </c:pt>
                <c:pt idx="4">
                  <c:v>2351.44</c:v>
                </c:pt>
                <c:pt idx="5">
                  <c:v>2907</c:v>
                </c:pt>
                <c:pt idx="6">
                  <c:v>3488.4</c:v>
                </c:pt>
                <c:pt idx="7">
                  <c:v>3514.24</c:v>
                </c:pt>
                <c:pt idx="8">
                  <c:v>2764.88</c:v>
                </c:pt>
                <c:pt idx="9">
                  <c:v>3333.36</c:v>
                </c:pt>
                <c:pt idx="10">
                  <c:v>3152.48</c:v>
                </c:pt>
                <c:pt idx="11">
                  <c:v>3294.6</c:v>
                </c:pt>
                <c:pt idx="12">
                  <c:v>3488.4</c:v>
                </c:pt>
                <c:pt idx="13">
                  <c:v>2222.2399999999998</c:v>
                </c:pt>
                <c:pt idx="14">
                  <c:v>3488.4</c:v>
                </c:pt>
                <c:pt idx="15">
                  <c:v>3139.56</c:v>
                </c:pt>
                <c:pt idx="16">
                  <c:v>3565.92</c:v>
                </c:pt>
                <c:pt idx="17">
                  <c:v>2894.08</c:v>
                </c:pt>
                <c:pt idx="18">
                  <c:v>3100.8</c:v>
                </c:pt>
                <c:pt idx="19">
                  <c:v>2067.1999999999998</c:v>
                </c:pt>
                <c:pt idx="20">
                  <c:v>3126.64</c:v>
                </c:pt>
                <c:pt idx="21">
                  <c:v>3165.4</c:v>
                </c:pt>
                <c:pt idx="22">
                  <c:v>2312.6799999999998</c:v>
                </c:pt>
                <c:pt idx="23">
                  <c:v>3217.08</c:v>
                </c:pt>
                <c:pt idx="24">
                  <c:v>3139.56</c:v>
                </c:pt>
                <c:pt idx="25">
                  <c:v>2002.6</c:v>
                </c:pt>
                <c:pt idx="26">
                  <c:v>3139.56</c:v>
                </c:pt>
                <c:pt idx="27">
                  <c:v>3152.48</c:v>
                </c:pt>
                <c:pt idx="28">
                  <c:v>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8229.1355999999996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2710.63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6909.3405000000002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2146.8625000000002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4416.0599999999904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400</c:v>
                </c:pt>
                <c:pt idx="1">
                  <c:v>330</c:v>
                </c:pt>
                <c:pt idx="2">
                  <c:v>30</c:v>
                </c:pt>
                <c:pt idx="3">
                  <c:v>420</c:v>
                </c:pt>
                <c:pt idx="4">
                  <c:v>300</c:v>
                </c:pt>
                <c:pt idx="5">
                  <c:v>380</c:v>
                </c:pt>
                <c:pt idx="6">
                  <c:v>180</c:v>
                </c:pt>
                <c:pt idx="7">
                  <c:v>210</c:v>
                </c:pt>
                <c:pt idx="8">
                  <c:v>190</c:v>
                </c:pt>
                <c:pt idx="9">
                  <c:v>240</c:v>
                </c:pt>
                <c:pt idx="10">
                  <c:v>360</c:v>
                </c:pt>
                <c:pt idx="11">
                  <c:v>80</c:v>
                </c:pt>
                <c:pt idx="12">
                  <c:v>300</c:v>
                </c:pt>
                <c:pt idx="13">
                  <c:v>140</c:v>
                </c:pt>
                <c:pt idx="14">
                  <c:v>280</c:v>
                </c:pt>
                <c:pt idx="15">
                  <c:v>190</c:v>
                </c:pt>
                <c:pt idx="16">
                  <c:v>250</c:v>
                </c:pt>
                <c:pt idx="17">
                  <c:v>350</c:v>
                </c:pt>
                <c:pt idx="18">
                  <c:v>270</c:v>
                </c:pt>
                <c:pt idx="19">
                  <c:v>180</c:v>
                </c:pt>
                <c:pt idx="20">
                  <c:v>190</c:v>
                </c:pt>
                <c:pt idx="21">
                  <c:v>290</c:v>
                </c:pt>
                <c:pt idx="22">
                  <c:v>110</c:v>
                </c:pt>
                <c:pt idx="23">
                  <c:v>290</c:v>
                </c:pt>
                <c:pt idx="24">
                  <c:v>300</c:v>
                </c:pt>
                <c:pt idx="25">
                  <c:v>190</c:v>
                </c:pt>
                <c:pt idx="26">
                  <c:v>300</c:v>
                </c:pt>
                <c:pt idx="27">
                  <c:v>570</c:v>
                </c:pt>
                <c:pt idx="28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384.75000000000006</c:v>
                </c:pt>
                <c:pt idx="1">
                  <c:v>256.5</c:v>
                </c:pt>
                <c:pt idx="2">
                  <c:v>367.65000000000003</c:v>
                </c:pt>
                <c:pt idx="3">
                  <c:v>367.65000000000003</c:v>
                </c:pt>
                <c:pt idx="4">
                  <c:v>282.15000000000003</c:v>
                </c:pt>
                <c:pt idx="5">
                  <c:v>299.25</c:v>
                </c:pt>
                <c:pt idx="6">
                  <c:v>367.65000000000003</c:v>
                </c:pt>
                <c:pt idx="7">
                  <c:v>384.75000000000006</c:v>
                </c:pt>
                <c:pt idx="8">
                  <c:v>282.15000000000003</c:v>
                </c:pt>
                <c:pt idx="9">
                  <c:v>367.65000000000003</c:v>
                </c:pt>
                <c:pt idx="10">
                  <c:v>299.25</c:v>
                </c:pt>
                <c:pt idx="11">
                  <c:v>299.25</c:v>
                </c:pt>
                <c:pt idx="12">
                  <c:v>363.37500000000006</c:v>
                </c:pt>
                <c:pt idx="13">
                  <c:v>213.75000000000003</c:v>
                </c:pt>
                <c:pt idx="14">
                  <c:v>320.625</c:v>
                </c:pt>
                <c:pt idx="15">
                  <c:v>324.90000000000003</c:v>
                </c:pt>
                <c:pt idx="16">
                  <c:v>384.75000000000006</c:v>
                </c:pt>
                <c:pt idx="17">
                  <c:v>299.25</c:v>
                </c:pt>
                <c:pt idx="18">
                  <c:v>342</c:v>
                </c:pt>
                <c:pt idx="19">
                  <c:v>239.40000000000003</c:v>
                </c:pt>
                <c:pt idx="20">
                  <c:v>367.65000000000003</c:v>
                </c:pt>
                <c:pt idx="21">
                  <c:v>367.65000000000003</c:v>
                </c:pt>
                <c:pt idx="22">
                  <c:v>282.15000000000003</c:v>
                </c:pt>
                <c:pt idx="23">
                  <c:v>384.75000000000006</c:v>
                </c:pt>
                <c:pt idx="24">
                  <c:v>367.65000000000003</c:v>
                </c:pt>
                <c:pt idx="25">
                  <c:v>239.40000000000003</c:v>
                </c:pt>
                <c:pt idx="26">
                  <c:v>367.65000000000003</c:v>
                </c:pt>
                <c:pt idx="27">
                  <c:v>342</c:v>
                </c:pt>
                <c:pt idx="28">
                  <c:v>299.25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358.05</c:v>
                </c:pt>
                <c:pt idx="1">
                  <c:v>214.83</c:v>
                </c:pt>
                <c:pt idx="2">
                  <c:v>327.36</c:v>
                </c:pt>
                <c:pt idx="3">
                  <c:v>347.82</c:v>
                </c:pt>
                <c:pt idx="4">
                  <c:v>245.52</c:v>
                </c:pt>
                <c:pt idx="5">
                  <c:v>235.29000000000002</c:v>
                </c:pt>
                <c:pt idx="6">
                  <c:v>317.13</c:v>
                </c:pt>
                <c:pt idx="7">
                  <c:v>317.13</c:v>
                </c:pt>
                <c:pt idx="8">
                  <c:v>276.21000000000004</c:v>
                </c:pt>
                <c:pt idx="9">
                  <c:v>306.90000000000003</c:v>
                </c:pt>
                <c:pt idx="10">
                  <c:v>286.44</c:v>
                </c:pt>
                <c:pt idx="11">
                  <c:v>296.67</c:v>
                </c:pt>
                <c:pt idx="12">
                  <c:v>317.13</c:v>
                </c:pt>
                <c:pt idx="13">
                  <c:v>255.75</c:v>
                </c:pt>
                <c:pt idx="14">
                  <c:v>317.13</c:v>
                </c:pt>
                <c:pt idx="15">
                  <c:v>286.44</c:v>
                </c:pt>
                <c:pt idx="16">
                  <c:v>317.13</c:v>
                </c:pt>
                <c:pt idx="17">
                  <c:v>265.98</c:v>
                </c:pt>
                <c:pt idx="18">
                  <c:v>337.59000000000003</c:v>
                </c:pt>
                <c:pt idx="19">
                  <c:v>245.52</c:v>
                </c:pt>
                <c:pt idx="20">
                  <c:v>398.97</c:v>
                </c:pt>
                <c:pt idx="21">
                  <c:v>388.74</c:v>
                </c:pt>
                <c:pt idx="22">
                  <c:v>296.67</c:v>
                </c:pt>
                <c:pt idx="23">
                  <c:v>388.74</c:v>
                </c:pt>
                <c:pt idx="24">
                  <c:v>388.74</c:v>
                </c:pt>
                <c:pt idx="25">
                  <c:v>245.52</c:v>
                </c:pt>
                <c:pt idx="26">
                  <c:v>419.43</c:v>
                </c:pt>
                <c:pt idx="27">
                  <c:v>439.89000000000004</c:v>
                </c:pt>
                <c:pt idx="28">
                  <c:v>327.36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163.04040109892716</c:v>
                </c:pt>
                <c:pt idx="1">
                  <c:v>178.74872905037378</c:v>
                </c:pt>
                <c:pt idx="2">
                  <c:v>131.05666666664064</c:v>
                </c:pt>
                <c:pt idx="3">
                  <c:v>158.45078388280925</c:v>
                </c:pt>
                <c:pt idx="4">
                  <c:v>174.42906951864194</c:v>
                </c:pt>
                <c:pt idx="5">
                  <c:v>157.4089978070979</c:v>
                </c:pt>
                <c:pt idx="6">
                  <c:v>150.28208531743431</c:v>
                </c:pt>
                <c:pt idx="7">
                  <c:v>162.31303550296789</c:v>
                </c:pt>
                <c:pt idx="8">
                  <c:v>154.4214779411104</c:v>
                </c:pt>
                <c:pt idx="9">
                  <c:v>162.88806736842105</c:v>
                </c:pt>
                <c:pt idx="10">
                  <c:v>168.27149344985114</c:v>
                </c:pt>
                <c:pt idx="11">
                  <c:v>130.15948504272694</c:v>
                </c:pt>
                <c:pt idx="12">
                  <c:v>167.03365544556863</c:v>
                </c:pt>
                <c:pt idx="13">
                  <c:v>145.98596496801079</c:v>
                </c:pt>
                <c:pt idx="14">
                  <c:v>156.11217029705219</c:v>
                </c:pt>
                <c:pt idx="15">
                  <c:v>161.46492204907102</c:v>
                </c:pt>
                <c:pt idx="16">
                  <c:v>162.6278891049617</c:v>
                </c:pt>
                <c:pt idx="17">
                  <c:v>169.76928372095895</c:v>
                </c:pt>
                <c:pt idx="18">
                  <c:v>149.18202574259578</c:v>
                </c:pt>
                <c:pt idx="19">
                  <c:v>157.96472672681645</c:v>
                </c:pt>
                <c:pt idx="20">
                  <c:v>149.03471513942927</c:v>
                </c:pt>
                <c:pt idx="21">
                  <c:v>148.81347609943879</c:v>
                </c:pt>
                <c:pt idx="22">
                  <c:v>152.47418882970462</c:v>
                </c:pt>
                <c:pt idx="23">
                  <c:v>155.26221509436093</c:v>
                </c:pt>
                <c:pt idx="24">
                  <c:v>153.38254368927704</c:v>
                </c:pt>
                <c:pt idx="25">
                  <c:v>161.42982662540885</c:v>
                </c:pt>
                <c:pt idx="26">
                  <c:v>153.17640508804519</c:v>
                </c:pt>
                <c:pt idx="27">
                  <c:v>169.33159649131449</c:v>
                </c:pt>
                <c:pt idx="28">
                  <c:v>149.43480285025814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46</c:v>
                </c:pt>
                <c:pt idx="1">
                  <c:v>43</c:v>
                </c:pt>
                <c:pt idx="2">
                  <c:v>27</c:v>
                </c:pt>
                <c:pt idx="3">
                  <c:v>40</c:v>
                </c:pt>
                <c:pt idx="4">
                  <c:v>43</c:v>
                </c:pt>
                <c:pt idx="5">
                  <c:v>30</c:v>
                </c:pt>
                <c:pt idx="6">
                  <c:v>29</c:v>
                </c:pt>
                <c:pt idx="7">
                  <c:v>48</c:v>
                </c:pt>
                <c:pt idx="8">
                  <c:v>31</c:v>
                </c:pt>
                <c:pt idx="9">
                  <c:v>34</c:v>
                </c:pt>
                <c:pt idx="10">
                  <c:v>45</c:v>
                </c:pt>
                <c:pt idx="11">
                  <c:v>9</c:v>
                </c:pt>
                <c:pt idx="12">
                  <c:v>51</c:v>
                </c:pt>
                <c:pt idx="13">
                  <c:v>7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40</c:v>
                </c:pt>
                <c:pt idx="18">
                  <c:v>37</c:v>
                </c:pt>
                <c:pt idx="19">
                  <c:v>31</c:v>
                </c:pt>
                <c:pt idx="20">
                  <c:v>35</c:v>
                </c:pt>
                <c:pt idx="21">
                  <c:v>31</c:v>
                </c:pt>
                <c:pt idx="22">
                  <c:v>37</c:v>
                </c:pt>
                <c:pt idx="23">
                  <c:v>44</c:v>
                </c:pt>
                <c:pt idx="24">
                  <c:v>36</c:v>
                </c:pt>
                <c:pt idx="25">
                  <c:v>30</c:v>
                </c:pt>
                <c:pt idx="26">
                  <c:v>31</c:v>
                </c:pt>
                <c:pt idx="27">
                  <c:v>33</c:v>
                </c:pt>
                <c:pt idx="28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180.17999999997119</c:v>
                </c:pt>
                <c:pt idx="1">
                  <c:v>118.13999999993757</c:v>
                </c:pt>
                <c:pt idx="2">
                  <c:v>169.29000000003361</c:v>
                </c:pt>
                <c:pt idx="3">
                  <c:v>180.17999999997119</c:v>
                </c:pt>
                <c:pt idx="4">
                  <c:v>123.42000000005282</c:v>
                </c:pt>
                <c:pt idx="5">
                  <c:v>150.47999999992317</c:v>
                </c:pt>
                <c:pt idx="6">
                  <c:v>166.32000000002881</c:v>
                </c:pt>
                <c:pt idx="7">
                  <c:v>167.3099999999904</c:v>
                </c:pt>
                <c:pt idx="8">
                  <c:v>134.64000000005763</c:v>
                </c:pt>
                <c:pt idx="9">
                  <c:v>156.75</c:v>
                </c:pt>
                <c:pt idx="10">
                  <c:v>151.13999999993757</c:v>
                </c:pt>
                <c:pt idx="11">
                  <c:v>154.4400000000096</c:v>
                </c:pt>
                <c:pt idx="12">
                  <c:v>166.64999999997599</c:v>
                </c:pt>
                <c:pt idx="13">
                  <c:v>103.62000000010084</c:v>
                </c:pt>
                <c:pt idx="14">
                  <c:v>166.64999999997599</c:v>
                </c:pt>
                <c:pt idx="15">
                  <c:v>148.16999999993277</c:v>
                </c:pt>
                <c:pt idx="16">
                  <c:v>169.62000000010084</c:v>
                </c:pt>
                <c:pt idx="17">
                  <c:v>141.89999999997599</c:v>
                </c:pt>
                <c:pt idx="18">
                  <c:v>166.64999999997599</c:v>
                </c:pt>
                <c:pt idx="19">
                  <c:v>109.88999999993757</c:v>
                </c:pt>
                <c:pt idx="20">
                  <c:v>165.66000000001441</c:v>
                </c:pt>
                <c:pt idx="21">
                  <c:v>172.58999999998559</c:v>
                </c:pt>
                <c:pt idx="22">
                  <c:v>124.08000000006723</c:v>
                </c:pt>
                <c:pt idx="23">
                  <c:v>174.89999999997599</c:v>
                </c:pt>
                <c:pt idx="24">
                  <c:v>169.95000000004802</c:v>
                </c:pt>
                <c:pt idx="25">
                  <c:v>106.58999999998559</c:v>
                </c:pt>
                <c:pt idx="26">
                  <c:v>168.63000000001921</c:v>
                </c:pt>
                <c:pt idx="27">
                  <c:v>169.28999999991356</c:v>
                </c:pt>
                <c:pt idx="28">
                  <c:v>138.93000000009124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980.77055999999993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8229.1355999999996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2710.63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6909.3405000000002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4416.0599999999904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4416.0599999999904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189.75339381258442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February/1/2020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980.77055999999993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February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February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WTP%20Data/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48</v>
          </cell>
        </row>
        <row r="29">
          <cell r="J29">
            <v>7137141</v>
          </cell>
        </row>
        <row r="30">
          <cell r="J30">
            <v>4404.63</v>
          </cell>
        </row>
        <row r="31">
          <cell r="J31">
            <v>13680.85</v>
          </cell>
        </row>
        <row r="32">
          <cell r="J32">
            <v>2982826</v>
          </cell>
        </row>
        <row r="33">
          <cell r="B33">
            <v>271</v>
          </cell>
          <cell r="F33">
            <v>384.75000000000006</v>
          </cell>
          <cell r="J33">
            <v>34.552900000000001</v>
          </cell>
        </row>
        <row r="34">
          <cell r="C34">
            <v>38.44528772586942</v>
          </cell>
          <cell r="F34">
            <v>8.4492845284225719</v>
          </cell>
          <cell r="J34">
            <v>17094.45</v>
          </cell>
        </row>
        <row r="35">
          <cell r="J35">
            <v>26862</v>
          </cell>
        </row>
        <row r="42">
          <cell r="B42">
            <v>400</v>
          </cell>
          <cell r="E42">
            <v>35</v>
          </cell>
          <cell r="H42">
            <v>46</v>
          </cell>
        </row>
        <row r="43">
          <cell r="C43">
            <v>8.7841814460533545</v>
          </cell>
          <cell r="F43">
            <v>0.76861587652966845</v>
          </cell>
          <cell r="H43">
            <v>1.0101808662961358</v>
          </cell>
        </row>
      </sheetData>
      <sheetData sheetId="1">
        <row r="5">
          <cell r="F5">
            <v>0</v>
          </cell>
          <cell r="I5">
            <v>52</v>
          </cell>
        </row>
        <row r="29">
          <cell r="J29">
            <v>7217690</v>
          </cell>
        </row>
        <row r="30">
          <cell r="J30">
            <v>4404.63</v>
          </cell>
        </row>
        <row r="31">
          <cell r="J31">
            <v>13684.94</v>
          </cell>
        </row>
        <row r="32">
          <cell r="J32">
            <v>3127106</v>
          </cell>
        </row>
        <row r="33">
          <cell r="B33">
            <v>181</v>
          </cell>
          <cell r="F33">
            <v>256.5</v>
          </cell>
          <cell r="J33">
            <v>34.552999999999997</v>
          </cell>
        </row>
        <row r="34">
          <cell r="C34">
            <v>39.161743231134125</v>
          </cell>
          <cell r="F34">
            <v>8.5908926490138242</v>
          </cell>
          <cell r="J34">
            <v>17098.03</v>
          </cell>
        </row>
        <row r="35">
          <cell r="J35">
            <v>26983</v>
          </cell>
        </row>
        <row r="42">
          <cell r="B42">
            <v>330</v>
          </cell>
          <cell r="E42">
            <v>21</v>
          </cell>
          <cell r="H42">
            <v>43</v>
          </cell>
        </row>
        <row r="43">
          <cell r="C43">
            <v>11.052610425631819</v>
          </cell>
          <cell r="F43">
            <v>0.70334793617657032</v>
          </cell>
          <cell r="H43">
            <v>1.4401886312186918</v>
          </cell>
        </row>
      </sheetData>
      <sheetData sheetId="2">
        <row r="5">
          <cell r="F5">
            <v>0</v>
          </cell>
          <cell r="I5">
            <v>64</v>
          </cell>
        </row>
        <row r="29">
          <cell r="J29">
            <v>7311557</v>
          </cell>
        </row>
        <row r="30">
          <cell r="J30">
            <v>4404.63</v>
          </cell>
        </row>
        <row r="31">
          <cell r="J31">
            <v>13689.98</v>
          </cell>
        </row>
        <row r="32">
          <cell r="J32">
            <v>3127106</v>
          </cell>
        </row>
        <row r="33">
          <cell r="B33">
            <v>247</v>
          </cell>
          <cell r="F33">
            <v>367.65000000000003</v>
          </cell>
          <cell r="J33">
            <v>34.552999999999997</v>
          </cell>
        </row>
        <row r="34">
          <cell r="C34">
            <v>37.294608757431085</v>
          </cell>
          <cell r="F34">
            <v>8.5931254995986155</v>
          </cell>
          <cell r="J34">
            <v>17103.16</v>
          </cell>
        </row>
        <row r="35">
          <cell r="J35">
            <v>26983</v>
          </cell>
        </row>
        <row r="42">
          <cell r="B42">
            <v>30</v>
          </cell>
          <cell r="E42">
            <v>32</v>
          </cell>
          <cell r="H42">
            <v>27</v>
          </cell>
        </row>
        <row r="43">
          <cell r="C43">
            <v>0.70119343121979705</v>
          </cell>
          <cell r="F43">
            <v>0.74793965996778355</v>
          </cell>
          <cell r="H43">
            <v>0.6310740880978174</v>
          </cell>
        </row>
      </sheetData>
      <sheetData sheetId="3">
        <row r="5">
          <cell r="F5">
            <v>0</v>
          </cell>
          <cell r="I5">
            <v>36</v>
          </cell>
        </row>
        <row r="29">
          <cell r="J29">
            <v>7417254</v>
          </cell>
        </row>
        <row r="30">
          <cell r="J30">
            <v>4404.63</v>
          </cell>
        </row>
        <row r="31">
          <cell r="J31">
            <v>13695.44</v>
          </cell>
        </row>
        <row r="32">
          <cell r="J32">
            <v>3395406</v>
          </cell>
        </row>
        <row r="33">
          <cell r="B33">
            <v>266</v>
          </cell>
          <cell r="F33">
            <v>367.65000000000003</v>
          </cell>
          <cell r="J33">
            <v>34.640900000000002</v>
          </cell>
        </row>
        <row r="34">
          <cell r="C34">
            <v>37.735965074100605</v>
          </cell>
          <cell r="F34">
            <v>8.0737607716037907</v>
          </cell>
          <cell r="J34">
            <v>17108.62</v>
          </cell>
        </row>
        <row r="35">
          <cell r="J35">
            <v>27083</v>
          </cell>
        </row>
        <row r="42">
          <cell r="B42">
            <v>420</v>
          </cell>
          <cell r="E42">
            <v>34</v>
          </cell>
          <cell r="H42">
            <v>40</v>
          </cell>
        </row>
        <row r="43">
          <cell r="C43">
            <v>9.2233905183560214</v>
          </cell>
          <cell r="F43">
            <v>0.74665542291453524</v>
          </cell>
          <cell r="H43">
            <v>0.87841814460533552</v>
          </cell>
        </row>
      </sheetData>
      <sheetData sheetId="4">
        <row r="5">
          <cell r="F5">
            <v>0.1</v>
          </cell>
          <cell r="I5">
            <v>35</v>
          </cell>
        </row>
        <row r="29">
          <cell r="J29">
            <v>7503985</v>
          </cell>
        </row>
        <row r="30">
          <cell r="J30">
            <v>4404.63</v>
          </cell>
        </row>
        <row r="31">
          <cell r="J31">
            <v>13699.61</v>
          </cell>
        </row>
        <row r="32">
          <cell r="J32">
            <v>3497749</v>
          </cell>
        </row>
        <row r="33">
          <cell r="B33">
            <v>182</v>
          </cell>
          <cell r="F33">
            <v>282.15000000000003</v>
          </cell>
          <cell r="J33">
            <v>34.640999999999998</v>
          </cell>
        </row>
        <row r="34">
          <cell r="C34">
            <v>37.693481578357535</v>
          </cell>
          <cell r="F34">
            <v>9.0457046127764933</v>
          </cell>
          <cell r="J34">
            <v>17112.36</v>
          </cell>
        </row>
        <row r="35">
          <cell r="J35">
            <v>27279</v>
          </cell>
        </row>
        <row r="42">
          <cell r="B42">
            <v>300</v>
          </cell>
          <cell r="E42">
            <v>24</v>
          </cell>
          <cell r="H42">
            <v>43</v>
          </cell>
        </row>
        <row r="43">
          <cell r="C43">
            <v>9.6179740699377927</v>
          </cell>
          <cell r="F43">
            <v>0.76943792559502322</v>
          </cell>
          <cell r="H43">
            <v>1.37857628335775</v>
          </cell>
        </row>
      </sheetData>
      <sheetData sheetId="5">
        <row r="5">
          <cell r="F5">
            <v>0</v>
          </cell>
          <cell r="I5">
            <v>34</v>
          </cell>
        </row>
        <row r="29">
          <cell r="J29">
            <v>7599239</v>
          </cell>
        </row>
        <row r="30">
          <cell r="J30">
            <v>4404.63</v>
          </cell>
        </row>
        <row r="31">
          <cell r="J31">
            <v>13704.17</v>
          </cell>
        </row>
        <row r="32">
          <cell r="J32">
            <v>3572607</v>
          </cell>
        </row>
        <row r="33">
          <cell r="B33">
            <v>225</v>
          </cell>
          <cell r="F33">
            <v>299.25</v>
          </cell>
          <cell r="J33">
            <v>34.641100000000002</v>
          </cell>
        </row>
        <row r="34">
          <cell r="C34">
            <v>38.219424460451172</v>
          </cell>
          <cell r="F34">
            <v>7.8687050359752408</v>
          </cell>
          <cell r="J34">
            <v>17116.919999999998</v>
          </cell>
        </row>
        <row r="35">
          <cell r="J35">
            <v>27279</v>
          </cell>
        </row>
        <row r="42">
          <cell r="B42">
            <v>380</v>
          </cell>
          <cell r="E42">
            <v>23</v>
          </cell>
          <cell r="H42">
            <v>30</v>
          </cell>
        </row>
        <row r="43">
          <cell r="C43">
            <v>9.9920063948891951</v>
          </cell>
          <cell r="F43">
            <v>0.60477933442750387</v>
          </cell>
          <cell r="H43">
            <v>0.78884261012283108</v>
          </cell>
        </row>
      </sheetData>
      <sheetData sheetId="6">
        <row r="5">
          <cell r="F5">
            <v>0</v>
          </cell>
          <cell r="I5">
            <v>39</v>
          </cell>
        </row>
        <row r="29">
          <cell r="J29">
            <v>7700391</v>
          </cell>
        </row>
        <row r="30">
          <cell r="J30">
            <v>4404.63</v>
          </cell>
        </row>
        <row r="31">
          <cell r="J31">
            <v>13709.21</v>
          </cell>
        </row>
        <row r="32">
          <cell r="J32">
            <v>3572607</v>
          </cell>
        </row>
        <row r="33">
          <cell r="B33">
            <v>270</v>
          </cell>
          <cell r="F33">
            <v>367.65000000000003</v>
          </cell>
          <cell r="J33">
            <v>34.641199999999998</v>
          </cell>
        </row>
        <row r="34">
          <cell r="C34">
            <v>41.495375128461468</v>
          </cell>
          <cell r="F34">
            <v>8.7465741692345258</v>
          </cell>
          <cell r="J34">
            <v>17121.96</v>
          </cell>
        </row>
        <row r="35">
          <cell r="J35">
            <v>27279</v>
          </cell>
        </row>
        <row r="42">
          <cell r="B42">
            <v>180</v>
          </cell>
          <cell r="E42">
            <v>31</v>
          </cell>
          <cell r="H42">
            <v>29</v>
          </cell>
        </row>
        <row r="43">
          <cell r="C43">
            <v>4.2822884549495841</v>
          </cell>
          <cell r="F43">
            <v>0.73750523390798384</v>
          </cell>
          <cell r="H43">
            <v>0.68992425107521071</v>
          </cell>
        </row>
      </sheetData>
      <sheetData sheetId="7">
        <row r="5">
          <cell r="F5">
            <v>0</v>
          </cell>
          <cell r="I5">
            <v>61</v>
          </cell>
        </row>
        <row r="29">
          <cell r="J29">
            <v>7803776</v>
          </cell>
        </row>
        <row r="30">
          <cell r="J30">
            <v>4404.63</v>
          </cell>
        </row>
        <row r="31">
          <cell r="J31">
            <v>13714.22</v>
          </cell>
        </row>
        <row r="32">
          <cell r="J32">
            <v>3761057</v>
          </cell>
        </row>
        <row r="33">
          <cell r="B33">
            <v>272</v>
          </cell>
          <cell r="F33">
            <v>384.75000000000006</v>
          </cell>
          <cell r="J33">
            <v>34.715000000000003</v>
          </cell>
        </row>
        <row r="34">
          <cell r="C34">
            <v>41.555394737466848</v>
          </cell>
          <cell r="F34">
            <v>9.0992294921464527</v>
          </cell>
          <cell r="J34">
            <v>17127.03</v>
          </cell>
        </row>
        <row r="35">
          <cell r="J35">
            <v>27361</v>
          </cell>
        </row>
        <row r="42">
          <cell r="B42">
            <v>210</v>
          </cell>
          <cell r="E42">
            <v>31</v>
          </cell>
          <cell r="H42">
            <v>48</v>
          </cell>
        </row>
        <row r="43">
          <cell r="C43">
            <v>4.9664410483450414</v>
          </cell>
          <cell r="F43">
            <v>0.73314129761283942</v>
          </cell>
          <cell r="H43">
            <v>1.1351865253360094</v>
          </cell>
        </row>
      </sheetData>
      <sheetData sheetId="8">
        <row r="5">
          <cell r="F5">
            <v>0.1</v>
          </cell>
          <cell r="I5">
            <v>57</v>
          </cell>
        </row>
        <row r="29">
          <cell r="J29">
            <v>7892692</v>
          </cell>
        </row>
        <row r="30">
          <cell r="J30">
            <v>4404.63</v>
          </cell>
        </row>
        <row r="31">
          <cell r="J31">
            <v>13718.41</v>
          </cell>
        </row>
        <row r="32">
          <cell r="J32">
            <v>3761058</v>
          </cell>
        </row>
        <row r="33">
          <cell r="B33">
            <v>214</v>
          </cell>
          <cell r="F33">
            <v>282.15000000000003</v>
          </cell>
          <cell r="J33">
            <v>34.715000000000003</v>
          </cell>
        </row>
        <row r="34">
          <cell r="C34">
            <v>40.627498001581337</v>
          </cell>
          <cell r="F34">
            <v>8.2918958950451191</v>
          </cell>
          <cell r="J34">
            <v>17131.11</v>
          </cell>
        </row>
        <row r="35">
          <cell r="J35">
            <v>27471</v>
          </cell>
        </row>
        <row r="42">
          <cell r="B42">
            <v>190</v>
          </cell>
          <cell r="E42">
            <v>27</v>
          </cell>
          <cell r="H42">
            <v>31</v>
          </cell>
        </row>
        <row r="43">
          <cell r="C43">
            <v>5.5837682794916619</v>
          </cell>
          <cell r="F43">
            <v>0.79348286076986774</v>
          </cell>
          <cell r="H43">
            <v>0.9110358771802185</v>
          </cell>
        </row>
      </sheetData>
      <sheetData sheetId="9">
        <row r="5">
          <cell r="F5">
            <v>0.3</v>
          </cell>
          <cell r="I5">
            <v>40</v>
          </cell>
        </row>
        <row r="29">
          <cell r="J29">
            <v>7985211</v>
          </cell>
        </row>
        <row r="30">
          <cell r="J30">
            <v>4404.63</v>
          </cell>
        </row>
        <row r="31">
          <cell r="J31">
            <v>13723.23</v>
          </cell>
        </row>
        <row r="32">
          <cell r="J32">
            <v>4025477</v>
          </cell>
        </row>
        <row r="33">
          <cell r="B33">
            <v>258</v>
          </cell>
          <cell r="F33">
            <v>367.65000000000003</v>
          </cell>
          <cell r="J33">
            <v>34.7151</v>
          </cell>
        </row>
        <row r="34">
          <cell r="C34">
            <v>42.071942446043167</v>
          </cell>
          <cell r="F34">
            <v>9.2805755395683462</v>
          </cell>
          <cell r="J34">
            <v>17135.86</v>
          </cell>
        </row>
        <row r="35">
          <cell r="J35">
            <v>27471</v>
          </cell>
        </row>
        <row r="42">
          <cell r="B42">
            <v>240</v>
          </cell>
          <cell r="E42">
            <v>30</v>
          </cell>
          <cell r="H42">
            <v>34</v>
          </cell>
        </row>
        <row r="43">
          <cell r="C43">
            <v>6.0583112457402493</v>
          </cell>
          <cell r="F43">
            <v>0.75728890571753116</v>
          </cell>
          <cell r="H43">
            <v>0.85826075981320216</v>
          </cell>
        </row>
      </sheetData>
      <sheetData sheetId="10">
        <row r="5">
          <cell r="F5">
            <v>1.5</v>
          </cell>
          <cell r="I5">
            <v>43</v>
          </cell>
        </row>
        <row r="29">
          <cell r="J29">
            <v>8074888</v>
          </cell>
        </row>
        <row r="30">
          <cell r="J30">
            <v>4404.63</v>
          </cell>
        </row>
        <row r="31">
          <cell r="J31">
            <v>13728.06</v>
          </cell>
        </row>
        <row r="32">
          <cell r="J32">
            <v>4124260</v>
          </cell>
        </row>
        <row r="33">
          <cell r="B33">
            <v>244</v>
          </cell>
          <cell r="F33">
            <v>299.25</v>
          </cell>
          <cell r="J33">
            <v>34.777500000000003</v>
          </cell>
        </row>
        <row r="34">
          <cell r="C34">
            <v>41.265851947280197</v>
          </cell>
          <cell r="F34">
            <v>7.8343438786121391</v>
          </cell>
          <cell r="J34">
            <v>17140.439999999999</v>
          </cell>
        </row>
        <row r="35">
          <cell r="J35">
            <v>27573</v>
          </cell>
        </row>
        <row r="42">
          <cell r="B42">
            <v>360</v>
          </cell>
          <cell r="E42">
            <v>28</v>
          </cell>
          <cell r="H42">
            <v>45</v>
          </cell>
        </row>
        <row r="43">
          <cell r="C43">
            <v>9.4247745908115963</v>
          </cell>
          <cell r="F43">
            <v>0.73303802372979077</v>
          </cell>
          <cell r="H43">
            <v>1.1780968238514495</v>
          </cell>
        </row>
      </sheetData>
      <sheetData sheetId="11">
        <row r="5">
          <cell r="F5" t="str">
            <v>2"</v>
          </cell>
          <cell r="I5">
            <v>43</v>
          </cell>
        </row>
        <row r="29">
          <cell r="J29">
            <v>8165351</v>
          </cell>
        </row>
        <row r="30">
          <cell r="J30">
            <v>4404.63</v>
          </cell>
        </row>
        <row r="31">
          <cell r="J31">
            <v>13732.76</v>
          </cell>
        </row>
        <row r="32">
          <cell r="J32">
            <v>4378620</v>
          </cell>
        </row>
        <row r="33">
          <cell r="B33">
            <v>255</v>
          </cell>
          <cell r="F33">
            <v>299.25</v>
          </cell>
          <cell r="J33">
            <v>34.777500000000003</v>
          </cell>
        </row>
        <row r="34">
          <cell r="C34">
            <v>42.204697780234724</v>
          </cell>
          <cell r="F34">
            <v>7.6669433683817401</v>
          </cell>
          <cell r="J34">
            <v>17145.12</v>
          </cell>
        </row>
        <row r="35">
          <cell r="J35">
            <v>27780</v>
          </cell>
        </row>
        <row r="42">
          <cell r="B42">
            <v>80</v>
          </cell>
        </row>
        <row r="43">
          <cell r="C43">
            <v>2.0496423374119943</v>
          </cell>
          <cell r="F43">
            <v>0.75196253253802536</v>
          </cell>
        </row>
      </sheetData>
      <sheetData sheetId="12">
        <row r="5">
          <cell r="F5" t="str">
            <v>.1"</v>
          </cell>
          <cell r="I5">
            <v>34</v>
          </cell>
        </row>
        <row r="29">
          <cell r="J29">
            <v>8266187</v>
          </cell>
        </row>
        <row r="30">
          <cell r="J30">
            <v>4404.63</v>
          </cell>
        </row>
        <row r="31">
          <cell r="J31">
            <v>13737.53</v>
          </cell>
        </row>
        <row r="32">
          <cell r="J32">
            <v>4378620</v>
          </cell>
        </row>
        <row r="33">
          <cell r="B33">
            <v>270</v>
          </cell>
          <cell r="F33">
            <v>363.37500000000006</v>
          </cell>
          <cell r="J33">
            <v>34.7776</v>
          </cell>
        </row>
        <row r="34">
          <cell r="C34">
            <v>41.41320606881429</v>
          </cell>
          <cell r="F34">
            <v>8.627751264336311</v>
          </cell>
          <cell r="J34">
            <v>17150.169999999998</v>
          </cell>
        </row>
        <row r="35">
          <cell r="J35">
            <v>27780</v>
          </cell>
        </row>
        <row r="42">
          <cell r="B42">
            <v>300</v>
          </cell>
          <cell r="E42">
            <v>31</v>
          </cell>
          <cell r="H42">
            <v>51</v>
          </cell>
        </row>
        <row r="43">
          <cell r="C43">
            <v>7.1230144597203804</v>
          </cell>
          <cell r="F43">
            <v>0.73604482750443923</v>
          </cell>
          <cell r="H43">
            <v>1.2109124581524646</v>
          </cell>
        </row>
      </sheetData>
      <sheetData sheetId="13">
        <row r="5">
          <cell r="F5">
            <v>0</v>
          </cell>
          <cell r="I5">
            <v>40</v>
          </cell>
        </row>
        <row r="29">
          <cell r="J29">
            <v>8348610</v>
          </cell>
        </row>
        <row r="30">
          <cell r="J30">
            <v>4404.63</v>
          </cell>
        </row>
        <row r="31">
          <cell r="J31">
            <v>13741.56</v>
          </cell>
        </row>
        <row r="32">
          <cell r="J32">
            <v>4449371</v>
          </cell>
        </row>
        <row r="33">
          <cell r="B33">
            <v>172</v>
          </cell>
          <cell r="F33">
            <v>213.75000000000003</v>
          </cell>
          <cell r="J33">
            <v>34.777700000000003</v>
          </cell>
        </row>
        <row r="34">
          <cell r="C34">
            <v>42.429241320278244</v>
          </cell>
          <cell r="F34">
            <v>8.1622600009085229</v>
          </cell>
          <cell r="J34">
            <v>17153.310000000001</v>
          </cell>
        </row>
        <row r="35">
          <cell r="J35">
            <v>27780</v>
          </cell>
        </row>
        <row r="42">
          <cell r="B42">
            <v>140</v>
          </cell>
          <cell r="E42">
            <v>25</v>
          </cell>
          <cell r="H42">
            <v>7</v>
          </cell>
        </row>
        <row r="43">
          <cell r="C43">
            <v>5.3460416380219549</v>
          </cell>
          <cell r="F43">
            <v>0.95465029250392053</v>
          </cell>
          <cell r="H43">
            <v>0.26730208190109778</v>
          </cell>
        </row>
      </sheetData>
      <sheetData sheetId="14">
        <row r="5">
          <cell r="F5">
            <v>0</v>
          </cell>
          <cell r="I5">
            <v>54</v>
          </cell>
        </row>
        <row r="29">
          <cell r="J29">
            <v>8440375</v>
          </cell>
        </row>
        <row r="30">
          <cell r="J30">
            <v>4404.63</v>
          </cell>
        </row>
        <row r="31">
          <cell r="J31">
            <v>13746.11</v>
          </cell>
        </row>
        <row r="32">
          <cell r="J32">
            <v>4539264</v>
          </cell>
        </row>
        <row r="33">
          <cell r="B33">
            <v>270</v>
          </cell>
          <cell r="F33">
            <v>320.625</v>
          </cell>
          <cell r="J33">
            <v>34.842799999999997</v>
          </cell>
        </row>
        <row r="34">
          <cell r="C34">
            <v>41.41320606881429</v>
          </cell>
          <cell r="F34">
            <v>7.6127217038261552</v>
          </cell>
          <cell r="J34">
            <v>17158.36</v>
          </cell>
        </row>
        <row r="35">
          <cell r="J35">
            <v>27780</v>
          </cell>
        </row>
        <row r="42">
          <cell r="B42">
            <v>280</v>
          </cell>
          <cell r="E42">
            <v>31</v>
          </cell>
          <cell r="H42">
            <v>43</v>
          </cell>
        </row>
        <row r="43">
          <cell r="C43">
            <v>6.6481468290723535</v>
          </cell>
          <cell r="F43">
            <v>0.73604482750443923</v>
          </cell>
          <cell r="H43">
            <v>1.0209654058932545</v>
          </cell>
        </row>
      </sheetData>
      <sheetData sheetId="15">
        <row r="5">
          <cell r="F5">
            <v>0</v>
          </cell>
        </row>
        <row r="29">
          <cell r="J29">
            <v>8531070</v>
          </cell>
        </row>
        <row r="30">
          <cell r="J30">
            <v>4404.63</v>
          </cell>
        </row>
        <row r="31">
          <cell r="J31">
            <v>13750.68</v>
          </cell>
        </row>
        <row r="32">
          <cell r="J32">
            <v>4626691</v>
          </cell>
        </row>
        <row r="33">
          <cell r="B33">
            <v>243</v>
          </cell>
          <cell r="F33">
            <v>324.90000000000003</v>
          </cell>
          <cell r="J33">
            <v>34.842799999999997</v>
          </cell>
        </row>
        <row r="34">
          <cell r="C34">
            <v>41.920494784592258</v>
          </cell>
          <cell r="F34">
            <v>8.6763551297086359</v>
          </cell>
          <cell r="J34">
            <v>17162.849999999999</v>
          </cell>
        </row>
        <row r="35">
          <cell r="J35">
            <v>27911</v>
          </cell>
        </row>
        <row r="42">
          <cell r="B42">
            <v>190</v>
          </cell>
          <cell r="E42">
            <v>28</v>
          </cell>
          <cell r="H42">
            <v>44</v>
          </cell>
        </row>
        <row r="43">
          <cell r="C43">
            <v>5.0738918887185012</v>
          </cell>
          <cell r="F43">
            <v>0.74773143623220006</v>
          </cell>
          <cell r="H43">
            <v>1.1750065426506002</v>
          </cell>
        </row>
      </sheetData>
      <sheetData sheetId="16">
        <row r="5">
          <cell r="F5">
            <v>0</v>
          </cell>
          <cell r="I5">
            <v>58</v>
          </cell>
        </row>
        <row r="29">
          <cell r="J29">
            <v>8636900</v>
          </cell>
        </row>
        <row r="30">
          <cell r="J30">
            <v>4404.63</v>
          </cell>
        </row>
        <row r="31">
          <cell r="J31">
            <v>13755.86</v>
          </cell>
        </row>
        <row r="32">
          <cell r="J32">
            <v>4813739</v>
          </cell>
        </row>
        <row r="33">
          <cell r="B33">
            <v>276</v>
          </cell>
          <cell r="F33">
            <v>384.75000000000006</v>
          </cell>
          <cell r="J33">
            <v>34.912999999999997</v>
          </cell>
        </row>
        <row r="34">
          <cell r="C34">
            <v>41.592251490611559</v>
          </cell>
          <cell r="F34">
            <v>8.9753100243487243</v>
          </cell>
          <cell r="J34">
            <v>17167.990000000002</v>
          </cell>
        </row>
        <row r="35">
          <cell r="J35">
            <v>28033</v>
          </cell>
        </row>
        <row r="42">
          <cell r="B42">
            <v>250</v>
          </cell>
          <cell r="E42">
            <v>31</v>
          </cell>
          <cell r="H42">
            <v>45</v>
          </cell>
        </row>
        <row r="43">
          <cell r="C43">
            <v>5.8319103472051479</v>
          </cell>
          <cell r="F43">
            <v>0.72315688305343828</v>
          </cell>
          <cell r="H43">
            <v>1.0497438624969266</v>
          </cell>
        </row>
      </sheetData>
      <sheetData sheetId="17">
        <row r="5">
          <cell r="F5">
            <v>0</v>
          </cell>
          <cell r="I5">
            <v>58</v>
          </cell>
        </row>
        <row r="29">
          <cell r="J29">
            <v>8729014</v>
          </cell>
        </row>
        <row r="30">
          <cell r="J30">
            <v>4404.63</v>
          </cell>
        </row>
        <row r="31">
          <cell r="J31">
            <v>13760.31</v>
          </cell>
        </row>
        <row r="32">
          <cell r="J32">
            <v>4940715</v>
          </cell>
        </row>
        <row r="33">
          <cell r="B33">
            <v>224</v>
          </cell>
          <cell r="F33">
            <v>299.25</v>
          </cell>
          <cell r="J33">
            <v>34.912999999999997</v>
          </cell>
        </row>
        <row r="34">
          <cell r="C34">
            <v>40.3502314427596</v>
          </cell>
          <cell r="F34">
            <v>8.3444872009383371</v>
          </cell>
          <cell r="J34">
            <v>17172.29</v>
          </cell>
        </row>
        <row r="35">
          <cell r="J35">
            <v>28107</v>
          </cell>
        </row>
        <row r="42">
          <cell r="B42">
            <v>350</v>
          </cell>
          <cell r="E42">
            <v>26</v>
          </cell>
          <cell r="H42">
            <v>40</v>
          </cell>
        </row>
        <row r="43">
          <cell r="C43">
            <v>9.759634153144253</v>
          </cell>
          <cell r="F43">
            <v>0.72500139423357313</v>
          </cell>
          <cell r="H43">
            <v>1.1153867603593433</v>
          </cell>
        </row>
      </sheetData>
      <sheetData sheetId="18">
        <row r="5">
          <cell r="F5">
            <v>1.5</v>
          </cell>
          <cell r="I5">
            <v>43</v>
          </cell>
        </row>
        <row r="29">
          <cell r="J29">
            <v>8849320</v>
          </cell>
        </row>
        <row r="30">
          <cell r="J30">
            <v>4404.63</v>
          </cell>
        </row>
        <row r="31">
          <cell r="J31">
            <v>13765.31</v>
          </cell>
        </row>
        <row r="32">
          <cell r="J32">
            <v>5107197</v>
          </cell>
        </row>
        <row r="33">
          <cell r="B33">
            <v>240</v>
          </cell>
          <cell r="F33">
            <v>342</v>
          </cell>
          <cell r="J33">
            <v>34.9131</v>
          </cell>
        </row>
        <row r="34">
          <cell r="C34">
            <v>36.811738727834928</v>
          </cell>
          <cell r="F34">
            <v>8.1202364840812322</v>
          </cell>
          <cell r="J34">
            <v>17177.34</v>
          </cell>
        </row>
        <row r="35">
          <cell r="J35">
            <v>28107</v>
          </cell>
        </row>
        <row r="42">
          <cell r="B42">
            <v>270</v>
          </cell>
          <cell r="E42">
            <v>33</v>
          </cell>
          <cell r="H42">
            <v>37</v>
          </cell>
        </row>
        <row r="43">
          <cell r="C43">
            <v>6.4107130137483415</v>
          </cell>
          <cell r="F43">
            <v>0.78353159056924182</v>
          </cell>
          <cell r="H43">
            <v>0.87850511669884679</v>
          </cell>
        </row>
      </sheetData>
      <sheetData sheetId="19">
        <row r="5">
          <cell r="F5">
            <v>0.4</v>
          </cell>
          <cell r="I5">
            <v>36</v>
          </cell>
        </row>
        <row r="29">
          <cell r="J29">
            <v>8913535</v>
          </cell>
        </row>
        <row r="30">
          <cell r="J30">
            <v>4404.79</v>
          </cell>
        </row>
        <row r="31">
          <cell r="J31">
            <v>13769.08</v>
          </cell>
        </row>
        <row r="32">
          <cell r="J32">
            <v>5107197</v>
          </cell>
        </row>
        <row r="33">
          <cell r="B33">
            <v>160</v>
          </cell>
          <cell r="F33">
            <v>239.40000000000003</v>
          </cell>
          <cell r="J33">
            <v>34.978099999999998</v>
          </cell>
        </row>
        <row r="34">
          <cell r="C34">
            <v>37.21707318831735</v>
          </cell>
          <cell r="F34">
            <v>8.6201309222940932</v>
          </cell>
          <cell r="J34">
            <v>17180.669999999998</v>
          </cell>
        </row>
        <row r="35">
          <cell r="J35">
            <v>28107</v>
          </cell>
        </row>
        <row r="42">
          <cell r="B42">
            <v>180</v>
          </cell>
          <cell r="E42">
            <v>24</v>
          </cell>
          <cell r="H42">
            <v>31</v>
          </cell>
        </row>
        <row r="43">
          <cell r="C43">
            <v>6.4813014453339042</v>
          </cell>
          <cell r="F43">
            <v>0.86417352604452058</v>
          </cell>
          <cell r="H43">
            <v>1.1162241378075057</v>
          </cell>
        </row>
      </sheetData>
      <sheetData sheetId="20">
        <row r="5">
          <cell r="F5">
            <v>0</v>
          </cell>
          <cell r="I5">
            <v>43</v>
          </cell>
        </row>
        <row r="29">
          <cell r="J29">
            <v>9013515</v>
          </cell>
        </row>
        <row r="30">
          <cell r="J30">
            <v>4404.79</v>
          </cell>
        </row>
        <row r="31">
          <cell r="J31">
            <v>13773.95</v>
          </cell>
        </row>
        <row r="32">
          <cell r="J32">
            <v>5171539</v>
          </cell>
        </row>
        <row r="33">
          <cell r="B33">
            <v>242</v>
          </cell>
          <cell r="F33">
            <v>367.65000000000003</v>
          </cell>
          <cell r="J33">
            <v>34.978200000000001</v>
          </cell>
        </row>
        <row r="34">
          <cell r="C34">
            <v>37.340326941630693</v>
          </cell>
          <cell r="F34">
            <v>8.7814210782760593</v>
          </cell>
          <cell r="J34">
            <v>17185.689999999999</v>
          </cell>
        </row>
        <row r="35">
          <cell r="J35">
            <v>28107</v>
          </cell>
        </row>
        <row r="42">
          <cell r="B42">
            <v>190</v>
          </cell>
          <cell r="E42">
            <v>39</v>
          </cell>
          <cell r="H42">
            <v>35</v>
          </cell>
        </row>
        <row r="43">
          <cell r="C43">
            <v>4.5382021076362049</v>
          </cell>
          <cell r="F43">
            <v>0.93152569577795796</v>
          </cell>
          <cell r="H43">
            <v>0.83598459877509035</v>
          </cell>
        </row>
      </sheetData>
      <sheetData sheetId="21">
        <row r="5">
          <cell r="F5">
            <v>0</v>
          </cell>
          <cell r="I5">
            <v>47</v>
          </cell>
        </row>
        <row r="29">
          <cell r="J29">
            <v>9116572</v>
          </cell>
        </row>
        <row r="30">
          <cell r="J30">
            <v>4404.79</v>
          </cell>
        </row>
        <row r="31">
          <cell r="J31">
            <v>13779.34</v>
          </cell>
        </row>
        <row r="32">
          <cell r="J32">
            <v>5411789</v>
          </cell>
        </row>
        <row r="33">
          <cell r="B33">
            <v>245</v>
          </cell>
          <cell r="F33">
            <v>367.65000000000003</v>
          </cell>
          <cell r="J33">
            <v>34.978200000000001</v>
          </cell>
        </row>
        <row r="34">
          <cell r="C34">
            <v>36.285312094495694</v>
          </cell>
          <cell r="F34">
            <v>8.4288209967405976</v>
          </cell>
          <cell r="J34">
            <v>17190.919999999998</v>
          </cell>
        </row>
        <row r="35">
          <cell r="J35">
            <v>28257</v>
          </cell>
        </row>
        <row r="42">
          <cell r="B42">
            <v>290</v>
          </cell>
          <cell r="E42">
            <v>38</v>
          </cell>
          <cell r="H42">
            <v>31</v>
          </cell>
        </row>
        <row r="43">
          <cell r="C43">
            <v>6.6486008134224752</v>
          </cell>
          <cell r="F43">
            <v>0.87119596865535887</v>
          </cell>
          <cell r="H43">
            <v>0.71071250074516112</v>
          </cell>
        </row>
      </sheetData>
      <sheetData sheetId="22">
        <row r="5">
          <cell r="F5" t="str">
            <v>.2"</v>
          </cell>
          <cell r="I5">
            <v>61</v>
          </cell>
        </row>
        <row r="29">
          <cell r="J29">
            <v>9202441</v>
          </cell>
        </row>
        <row r="30">
          <cell r="J30">
            <v>4404.79</v>
          </cell>
        </row>
        <row r="31">
          <cell r="J31">
            <v>13783.34</v>
          </cell>
        </row>
        <row r="32">
          <cell r="J32">
            <v>5487508</v>
          </cell>
        </row>
        <row r="33">
          <cell r="B33">
            <v>179</v>
          </cell>
          <cell r="F33">
            <v>282.15000000000003</v>
          </cell>
          <cell r="J33">
            <v>34.978299999999997</v>
          </cell>
        </row>
        <row r="34">
          <cell r="C34">
            <v>36.874968110597912</v>
          </cell>
          <cell r="F34">
            <v>8.9975891627075093</v>
          </cell>
          <cell r="J34">
            <v>17194.68</v>
          </cell>
        </row>
        <row r="35">
          <cell r="J35">
            <v>28404</v>
          </cell>
        </row>
        <row r="42">
          <cell r="B42">
            <v>110</v>
          </cell>
          <cell r="E42">
            <v>29</v>
          </cell>
          <cell r="H42">
            <v>37</v>
          </cell>
        </row>
        <row r="43">
          <cell r="C43">
            <v>3.5078320322446426</v>
          </cell>
          <cell r="F43">
            <v>0.92479208122813306</v>
          </cell>
          <cell r="H43">
            <v>1.1799071381186526</v>
          </cell>
        </row>
      </sheetData>
      <sheetData sheetId="23">
        <row r="5">
          <cell r="F5">
            <v>0</v>
          </cell>
          <cell r="I5">
            <v>46</v>
          </cell>
        </row>
        <row r="29">
          <cell r="J29">
            <v>9305215</v>
          </cell>
        </row>
        <row r="30">
          <cell r="J30">
            <v>4404.79</v>
          </cell>
        </row>
        <row r="31">
          <cell r="J31">
            <v>13788.36</v>
          </cell>
        </row>
        <row r="32">
          <cell r="J32">
            <v>5734927</v>
          </cell>
        </row>
        <row r="33">
          <cell r="B33">
            <v>249</v>
          </cell>
          <cell r="F33">
            <v>384.75000000000006</v>
          </cell>
          <cell r="J33">
            <v>35.023800000000001</v>
          </cell>
        </row>
        <row r="34">
          <cell r="C34">
            <v>36.390661056065809</v>
          </cell>
          <cell r="F34">
            <v>8.7043572689030562</v>
          </cell>
          <cell r="J34">
            <v>17199.98</v>
          </cell>
        </row>
        <row r="35">
          <cell r="J35">
            <v>28550</v>
          </cell>
        </row>
        <row r="42">
          <cell r="B42">
            <v>290</v>
          </cell>
          <cell r="E42">
            <v>38</v>
          </cell>
          <cell r="H42">
            <v>44</v>
          </cell>
        </row>
        <row r="43">
          <cell r="C43">
            <v>6.5607891045663047</v>
          </cell>
          <cell r="F43">
            <v>0.85968960680523998</v>
          </cell>
          <cell r="H43">
            <v>0.99543007103764625</v>
          </cell>
        </row>
      </sheetData>
      <sheetData sheetId="24">
        <row r="5">
          <cell r="F5">
            <v>0</v>
          </cell>
          <cell r="I5">
            <v>45</v>
          </cell>
        </row>
        <row r="29">
          <cell r="J29">
            <v>9406321</v>
          </cell>
        </row>
        <row r="30">
          <cell r="J30">
            <v>4404.79</v>
          </cell>
        </row>
        <row r="31">
          <cell r="J31">
            <v>13793.57</v>
          </cell>
        </row>
        <row r="32">
          <cell r="J32">
            <v>5833780</v>
          </cell>
        </row>
        <row r="33">
          <cell r="B33">
            <v>243</v>
          </cell>
          <cell r="F33">
            <v>367.65000000000003</v>
          </cell>
          <cell r="J33">
            <v>35.090699999999998</v>
          </cell>
        </row>
        <row r="34">
          <cell r="C34">
            <v>36.548159530617596</v>
          </cell>
          <cell r="F34">
            <v>8.5597541384344069</v>
          </cell>
          <cell r="J34">
            <v>17205.13</v>
          </cell>
        </row>
        <row r="35">
          <cell r="J35">
            <v>28550</v>
          </cell>
        </row>
        <row r="42">
          <cell r="B42">
            <v>300</v>
          </cell>
          <cell r="E42">
            <v>38</v>
          </cell>
          <cell r="H42">
            <v>36</v>
          </cell>
        </row>
        <row r="43">
          <cell r="C43">
            <v>6.9847034993344801</v>
          </cell>
          <cell r="F43">
            <v>0.88472910991570075</v>
          </cell>
          <cell r="H43">
            <v>0.83816441992013746</v>
          </cell>
        </row>
      </sheetData>
      <sheetData sheetId="25">
        <row r="5">
          <cell r="F5">
            <v>0</v>
          </cell>
          <cell r="I5">
            <v>39</v>
          </cell>
        </row>
        <row r="29">
          <cell r="J29">
            <v>9480828</v>
          </cell>
        </row>
        <row r="30">
          <cell r="J30">
            <v>4406.62</v>
          </cell>
        </row>
        <row r="31">
          <cell r="J31">
            <v>13797.35</v>
          </cell>
        </row>
        <row r="32">
          <cell r="J32">
            <v>5984535</v>
          </cell>
        </row>
        <row r="33">
          <cell r="B33">
            <v>155</v>
          </cell>
          <cell r="F33">
            <v>239.40000000000003</v>
          </cell>
          <cell r="J33">
            <v>35.090800000000002</v>
          </cell>
        </row>
        <row r="34">
          <cell r="C34">
            <v>37.170263788973848</v>
          </cell>
          <cell r="F34">
            <v>8.8870080406275243</v>
          </cell>
          <cell r="J34">
            <v>17208.36</v>
          </cell>
        </row>
        <row r="35">
          <cell r="J35">
            <v>28666</v>
          </cell>
        </row>
        <row r="42">
          <cell r="B42">
            <v>190</v>
          </cell>
          <cell r="E42">
            <v>24</v>
          </cell>
          <cell r="H42">
            <v>30</v>
          </cell>
        </row>
        <row r="43">
          <cell r="C43">
            <v>7.0531809846250191</v>
          </cell>
          <cell r="F43">
            <v>0.89092812437368651</v>
          </cell>
          <cell r="H43">
            <v>1.1136601554671082</v>
          </cell>
        </row>
      </sheetData>
      <sheetData sheetId="26">
        <row r="5">
          <cell r="F5">
            <v>0</v>
          </cell>
          <cell r="I5">
            <v>43</v>
          </cell>
        </row>
        <row r="29">
          <cell r="J29">
            <v>9580723</v>
          </cell>
        </row>
        <row r="30">
          <cell r="J30">
            <v>4411.6499999999996</v>
          </cell>
        </row>
        <row r="31">
          <cell r="J31">
            <v>13802.35</v>
          </cell>
        </row>
        <row r="32">
          <cell r="J32">
            <v>5984535</v>
          </cell>
        </row>
        <row r="33">
          <cell r="B33">
            <v>243</v>
          </cell>
          <cell r="F33">
            <v>367.65000000000003</v>
          </cell>
          <cell r="J33">
            <v>35.090899999999998</v>
          </cell>
        </row>
        <row r="34">
          <cell r="C34">
            <v>36.834250798965243</v>
          </cell>
          <cell r="F34">
            <v>8.6267580847249761</v>
          </cell>
          <cell r="J34">
            <v>17213.47</v>
          </cell>
        </row>
        <row r="35">
          <cell r="J35">
            <v>28763</v>
          </cell>
        </row>
        <row r="42">
          <cell r="B42">
            <v>300</v>
          </cell>
          <cell r="E42">
            <v>41</v>
          </cell>
          <cell r="H42">
            <v>31</v>
          </cell>
        </row>
        <row r="43">
          <cell r="C43">
            <v>7.0393782821093227</v>
          </cell>
          <cell r="F43">
            <v>0.96204836522160742</v>
          </cell>
          <cell r="H43">
            <v>0.72740242248462994</v>
          </cell>
        </row>
      </sheetData>
      <sheetData sheetId="27">
        <row r="5">
          <cell r="F5">
            <v>0</v>
          </cell>
          <cell r="I5">
            <v>54</v>
          </cell>
        </row>
        <row r="29">
          <cell r="J29">
            <v>9682825</v>
          </cell>
        </row>
        <row r="30">
          <cell r="J30">
            <v>4416.6400000000003</v>
          </cell>
        </row>
        <row r="31">
          <cell r="J31">
            <v>13807.47</v>
          </cell>
        </row>
        <row r="32">
          <cell r="J32">
            <v>6109159</v>
          </cell>
        </row>
        <row r="33">
          <cell r="B33">
            <v>244</v>
          </cell>
          <cell r="F33">
            <v>342</v>
          </cell>
          <cell r="J33">
            <v>35.160299999999999</v>
          </cell>
        </row>
        <row r="34">
          <cell r="C34">
            <v>36.841637800889224</v>
          </cell>
          <cell r="F34">
            <v>7.9936051159113548</v>
          </cell>
          <cell r="J34">
            <v>17218.599999999999</v>
          </cell>
        </row>
        <row r="35">
          <cell r="J35">
            <v>28763</v>
          </cell>
        </row>
        <row r="42">
          <cell r="B42">
            <v>570</v>
          </cell>
          <cell r="E42">
            <v>43</v>
          </cell>
          <cell r="H42">
            <v>33</v>
          </cell>
        </row>
        <row r="43">
          <cell r="C43">
            <v>13.322675193185592</v>
          </cell>
          <cell r="F43">
            <v>1.005043918082422</v>
          </cell>
          <cell r="H43">
            <v>0.77131277434232381</v>
          </cell>
        </row>
      </sheetData>
      <sheetData sheetId="28">
        <row r="5">
          <cell r="F5">
            <v>0</v>
          </cell>
          <cell r="I5">
            <v>54</v>
          </cell>
        </row>
        <row r="29">
          <cell r="J29">
            <v>9773027</v>
          </cell>
        </row>
        <row r="30">
          <cell r="J30">
            <v>4421.63</v>
          </cell>
        </row>
        <row r="31">
          <cell r="J31">
            <v>13811.75</v>
          </cell>
        </row>
        <row r="32">
          <cell r="J32">
            <v>6166023</v>
          </cell>
        </row>
        <row r="33">
          <cell r="B33">
            <v>200</v>
          </cell>
          <cell r="F33">
            <v>299.25</v>
          </cell>
          <cell r="J33">
            <v>35.160400000000003</v>
          </cell>
        </row>
        <row r="34">
          <cell r="C34">
            <v>36.79716559291716</v>
          </cell>
          <cell r="F34">
            <v>8.5228729130653704</v>
          </cell>
          <cell r="J34">
            <v>17222.810000000001</v>
          </cell>
        </row>
        <row r="35">
          <cell r="J35">
            <v>28907</v>
          </cell>
        </row>
        <row r="42">
          <cell r="B42">
            <v>220</v>
          </cell>
          <cell r="E42">
            <v>32</v>
          </cell>
          <cell r="H42">
            <v>25</v>
          </cell>
        </row>
        <row r="43">
          <cell r="C43">
            <v>6.2657712309920859</v>
          </cell>
          <cell r="F43">
            <v>0.91138490632612157</v>
          </cell>
          <cell r="H43">
            <v>0.71201945806728251</v>
          </cell>
        </row>
      </sheetData>
      <sheetData sheetId="29">
        <row r="33">
          <cell r="F33" t="str">
            <v/>
          </cell>
        </row>
      </sheetData>
      <sheetData sheetId="30">
        <row r="33">
          <cell r="F33" t="str">
            <v/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82</v>
          </cell>
        </row>
        <row r="9">
          <cell r="P9">
            <v>128</v>
          </cell>
        </row>
        <row r="10">
          <cell r="P10">
            <v>8.52</v>
          </cell>
        </row>
        <row r="12">
          <cell r="P12">
            <v>5.61</v>
          </cell>
        </row>
        <row r="21">
          <cell r="P21">
            <v>1.6716666666666666</v>
          </cell>
        </row>
        <row r="27">
          <cell r="P27">
            <v>86</v>
          </cell>
        </row>
        <row r="28">
          <cell r="P28">
            <v>7</v>
          </cell>
        </row>
        <row r="29">
          <cell r="P29">
            <v>147.33333333333334</v>
          </cell>
        </row>
        <row r="30">
          <cell r="P30">
            <v>8.7966666666666669</v>
          </cell>
        </row>
        <row r="31">
          <cell r="P31">
            <v>15.166666666666666</v>
          </cell>
        </row>
        <row r="32">
          <cell r="P32">
            <v>6.1666666666666668E-2</v>
          </cell>
        </row>
        <row r="34">
          <cell r="P34">
            <v>3.7341666666666669</v>
          </cell>
        </row>
      </sheetData>
      <sheetData sheetId="1">
        <row r="7">
          <cell r="P7">
            <v>89</v>
          </cell>
        </row>
        <row r="9">
          <cell r="P9">
            <v>122</v>
          </cell>
        </row>
        <row r="10">
          <cell r="P10">
            <v>8.42</v>
          </cell>
        </row>
        <row r="12">
          <cell r="P12">
            <v>10.6</v>
          </cell>
        </row>
        <row r="21">
          <cell r="P21">
            <v>2.1949999999999998</v>
          </cell>
        </row>
        <row r="27">
          <cell r="P27">
            <v>82.666666666666671</v>
          </cell>
        </row>
        <row r="28">
          <cell r="P28">
            <v>6.333333333333333</v>
          </cell>
        </row>
        <row r="29">
          <cell r="P29">
            <v>146.33333333333334</v>
          </cell>
        </row>
        <row r="30">
          <cell r="P30">
            <v>8.7366666666666664</v>
          </cell>
        </row>
        <row r="31">
          <cell r="P31">
            <v>15</v>
          </cell>
        </row>
        <row r="32">
          <cell r="P32">
            <v>7.0166666666666669E-2</v>
          </cell>
        </row>
        <row r="34">
          <cell r="P34">
            <v>3.6650000000000005</v>
          </cell>
        </row>
      </sheetData>
      <sheetData sheetId="2">
        <row r="7">
          <cell r="P7">
            <v>88</v>
          </cell>
        </row>
        <row r="9">
          <cell r="P9">
            <v>126</v>
          </cell>
        </row>
        <row r="10">
          <cell r="P10">
            <v>8.5</v>
          </cell>
        </row>
        <row r="12">
          <cell r="P12">
            <v>9.23</v>
          </cell>
        </row>
        <row r="21">
          <cell r="P21">
            <v>2.246</v>
          </cell>
        </row>
        <row r="27">
          <cell r="P27">
            <v>75</v>
          </cell>
        </row>
        <row r="28">
          <cell r="P28">
            <v>5.333333333333333</v>
          </cell>
        </row>
        <row r="29">
          <cell r="P29">
            <v>144</v>
          </cell>
        </row>
        <row r="30">
          <cell r="P30">
            <v>8.7916666666666661</v>
          </cell>
        </row>
        <row r="31">
          <cell r="P31">
            <v>15.5</v>
          </cell>
        </row>
        <row r="32">
          <cell r="P32">
            <v>6.9666666666666668E-2</v>
          </cell>
        </row>
        <row r="34">
          <cell r="P34">
            <v>3.7075</v>
          </cell>
        </row>
      </sheetData>
      <sheetData sheetId="3">
        <row r="7">
          <cell r="P7">
            <v>96</v>
          </cell>
        </row>
        <row r="9">
          <cell r="P9">
            <v>133</v>
          </cell>
        </row>
        <row r="10">
          <cell r="P10">
            <v>8.41</v>
          </cell>
        </row>
        <row r="12">
          <cell r="P12">
            <v>9.69</v>
          </cell>
        </row>
        <row r="21">
          <cell r="P21">
            <v>1.93</v>
          </cell>
        </row>
        <row r="27">
          <cell r="P27">
            <v>73</v>
          </cell>
        </row>
        <row r="28">
          <cell r="P28">
            <v>4.666666666666667</v>
          </cell>
        </row>
        <row r="29">
          <cell r="P29">
            <v>137</v>
          </cell>
        </row>
        <row r="30">
          <cell r="P30">
            <v>8.7799999999999994</v>
          </cell>
        </row>
        <row r="31">
          <cell r="P31">
            <v>14.666666666666666</v>
          </cell>
        </row>
        <row r="32">
          <cell r="P32">
            <v>7.3999999999999996E-2</v>
          </cell>
        </row>
        <row r="34">
          <cell r="P34">
            <v>3.7250000000000001</v>
          </cell>
        </row>
      </sheetData>
      <sheetData sheetId="4">
        <row r="7">
          <cell r="P7">
            <v>87</v>
          </cell>
        </row>
        <row r="9">
          <cell r="P9">
            <v>131</v>
          </cell>
        </row>
        <row r="10">
          <cell r="P10">
            <v>8.41</v>
          </cell>
        </row>
        <row r="12">
          <cell r="P12">
            <v>9.5399999999999991</v>
          </cell>
        </row>
        <row r="21">
          <cell r="P21">
            <v>2.3540000000000001</v>
          </cell>
        </row>
        <row r="27">
          <cell r="P27">
            <v>71.333333333333329</v>
          </cell>
        </row>
        <row r="28">
          <cell r="P28">
            <v>7.333333333333333</v>
          </cell>
        </row>
        <row r="29">
          <cell r="P29">
            <v>132.66666666666666</v>
          </cell>
        </row>
        <row r="30">
          <cell r="P30">
            <v>8.8500000000000014</v>
          </cell>
        </row>
        <row r="31">
          <cell r="P31">
            <v>14.333333333333334</v>
          </cell>
        </row>
        <row r="32">
          <cell r="P32">
            <v>8.8000000000000009E-2</v>
          </cell>
        </row>
        <row r="34">
          <cell r="P34">
            <v>3.6675000000000004</v>
          </cell>
        </row>
      </sheetData>
      <sheetData sheetId="5">
        <row r="7">
          <cell r="P7">
            <v>92</v>
          </cell>
        </row>
        <row r="9">
          <cell r="P9">
            <v>126</v>
          </cell>
        </row>
        <row r="10">
          <cell r="P10">
            <v>8.26</v>
          </cell>
        </row>
        <row r="12">
          <cell r="P12">
            <v>10.199999999999999</v>
          </cell>
        </row>
        <row r="21">
          <cell r="P21">
            <v>2.38</v>
          </cell>
        </row>
        <row r="27">
          <cell r="P27">
            <v>82.666666666666671</v>
          </cell>
        </row>
        <row r="28">
          <cell r="P28">
            <v>4</v>
          </cell>
        </row>
        <row r="29">
          <cell r="P29">
            <v>143.33333333333334</v>
          </cell>
        </row>
        <row r="30">
          <cell r="P30">
            <v>8.7183333333333337</v>
          </cell>
        </row>
        <row r="31">
          <cell r="P31">
            <v>14.166666666666666</v>
          </cell>
        </row>
        <row r="32">
          <cell r="P32">
            <v>8.9166666666666658E-2</v>
          </cell>
        </row>
        <row r="34">
          <cell r="P34">
            <v>3.6374999999999997</v>
          </cell>
        </row>
      </sheetData>
      <sheetData sheetId="6">
        <row r="7">
          <cell r="P7">
            <v>97</v>
          </cell>
        </row>
        <row r="9">
          <cell r="P9">
            <v>140</v>
          </cell>
        </row>
        <row r="10">
          <cell r="P10">
            <v>8.35</v>
          </cell>
        </row>
        <row r="12">
          <cell r="P12">
            <v>9.4700000000000006</v>
          </cell>
        </row>
        <row r="21">
          <cell r="P21">
            <v>2.2416666666666671</v>
          </cell>
        </row>
        <row r="27">
          <cell r="P27">
            <v>78.666666666666671</v>
          </cell>
        </row>
        <row r="28">
          <cell r="P28">
            <v>5.333333333333333</v>
          </cell>
        </row>
        <row r="29">
          <cell r="P29">
            <v>142.66666666666666</v>
          </cell>
        </row>
        <row r="30">
          <cell r="P30">
            <v>8.7799999999999994</v>
          </cell>
        </row>
        <row r="31">
          <cell r="P31">
            <v>15.833333333333334</v>
          </cell>
        </row>
        <row r="32">
          <cell r="P32">
            <v>6.4500000000000002E-2</v>
          </cell>
        </row>
        <row r="34">
          <cell r="P34">
            <v>3.7008333333333332</v>
          </cell>
        </row>
      </sheetData>
      <sheetData sheetId="7">
        <row r="7">
          <cell r="P7">
            <v>88</v>
          </cell>
        </row>
        <row r="9">
          <cell r="P9">
            <v>126</v>
          </cell>
        </row>
        <row r="10">
          <cell r="P10">
            <v>8.34</v>
          </cell>
        </row>
        <row r="12">
          <cell r="P12">
            <v>7.53</v>
          </cell>
        </row>
        <row r="21">
          <cell r="P21">
            <v>2.3166666666666669</v>
          </cell>
        </row>
        <row r="27">
          <cell r="P27">
            <v>80.333333333333329</v>
          </cell>
        </row>
        <row r="28">
          <cell r="P28">
            <v>4.333333333333333</v>
          </cell>
        </row>
        <row r="29">
          <cell r="P29">
            <v>143.33333333333334</v>
          </cell>
        </row>
        <row r="30">
          <cell r="P30">
            <v>8.7750000000000004</v>
          </cell>
        </row>
        <row r="31">
          <cell r="P31">
            <v>13.5</v>
          </cell>
        </row>
        <row r="32">
          <cell r="P32">
            <v>6.0666666666666667E-2</v>
          </cell>
        </row>
        <row r="34">
          <cell r="P34">
            <v>3.6458333333333326</v>
          </cell>
        </row>
      </sheetData>
      <sheetData sheetId="8">
        <row r="7">
          <cell r="P7">
            <v>94</v>
          </cell>
        </row>
        <row r="9">
          <cell r="P9">
            <v>125</v>
          </cell>
        </row>
        <row r="10">
          <cell r="P10">
            <v>8.4600000000000009</v>
          </cell>
        </row>
        <row r="12">
          <cell r="P12">
            <v>8.6999999999999993</v>
          </cell>
        </row>
        <row r="21">
          <cell r="P21">
            <v>2.2475000000000001</v>
          </cell>
        </row>
        <row r="27">
          <cell r="P27">
            <v>78.666666666666671</v>
          </cell>
        </row>
        <row r="28">
          <cell r="P28">
            <v>6.333333333333333</v>
          </cell>
        </row>
        <row r="29">
          <cell r="P29">
            <v>140.33333333333334</v>
          </cell>
        </row>
        <row r="30">
          <cell r="P30">
            <v>8.8266666666666662</v>
          </cell>
        </row>
        <row r="31">
          <cell r="P31">
            <v>15.5</v>
          </cell>
        </row>
        <row r="32">
          <cell r="P32">
            <v>8.7333333333333332E-2</v>
          </cell>
        </row>
        <row r="34">
          <cell r="P34">
            <v>3.4381666666666661</v>
          </cell>
        </row>
      </sheetData>
      <sheetData sheetId="9">
        <row r="7">
          <cell r="P7">
            <v>92</v>
          </cell>
        </row>
        <row r="9">
          <cell r="P9">
            <v>123</v>
          </cell>
        </row>
        <row r="10">
          <cell r="P10">
            <v>8.33</v>
          </cell>
        </row>
        <row r="12">
          <cell r="P12">
            <v>10.5</v>
          </cell>
        </row>
        <row r="21">
          <cell r="P21">
            <v>1.9975000000000001</v>
          </cell>
        </row>
        <row r="27">
          <cell r="P27">
            <v>78.666666666666671</v>
          </cell>
        </row>
        <row r="28">
          <cell r="P28">
            <v>4.333333333333333</v>
          </cell>
        </row>
        <row r="29">
          <cell r="P29">
            <v>143.33333333333334</v>
          </cell>
        </row>
        <row r="30">
          <cell r="P30">
            <v>8.7416666666666654</v>
          </cell>
        </row>
        <row r="31">
          <cell r="P31">
            <v>14.5</v>
          </cell>
        </row>
        <row r="32">
          <cell r="P32">
            <v>8.1333333333333327E-2</v>
          </cell>
        </row>
        <row r="34">
          <cell r="P34">
            <v>3.6516666666666668</v>
          </cell>
        </row>
      </sheetData>
      <sheetData sheetId="10">
        <row r="7">
          <cell r="P7">
            <v>90</v>
          </cell>
        </row>
        <row r="9">
          <cell r="P9">
            <v>140</v>
          </cell>
        </row>
        <row r="10">
          <cell r="P10">
            <v>8.39</v>
          </cell>
        </row>
        <row r="12">
          <cell r="P12">
            <v>12.5</v>
          </cell>
        </row>
        <row r="21">
          <cell r="P21">
            <v>2.3820000000000006</v>
          </cell>
        </row>
        <row r="27">
          <cell r="P27">
            <v>71</v>
          </cell>
        </row>
        <row r="28">
          <cell r="P28">
            <v>7.333333333333333</v>
          </cell>
        </row>
        <row r="29">
          <cell r="P29">
            <v>141.33333333333334</v>
          </cell>
        </row>
        <row r="30">
          <cell r="P30">
            <v>8.8683333333333323</v>
          </cell>
        </row>
        <row r="31">
          <cell r="P31">
            <v>13.833333333333334</v>
          </cell>
        </row>
        <row r="32">
          <cell r="P32">
            <v>8.4000000000000005E-2</v>
          </cell>
        </row>
        <row r="34">
          <cell r="P34">
            <v>3.8675000000000002</v>
          </cell>
        </row>
      </sheetData>
      <sheetData sheetId="11">
        <row r="7">
          <cell r="P7">
            <v>96</v>
          </cell>
        </row>
        <row r="9">
          <cell r="P9">
            <v>135</v>
          </cell>
        </row>
        <row r="10">
          <cell r="P10">
            <v>8.0500000000000007</v>
          </cell>
        </row>
        <row r="12">
          <cell r="P12">
            <v>15.9</v>
          </cell>
        </row>
        <row r="21">
          <cell r="P21">
            <v>2.1779999999999999</v>
          </cell>
        </row>
        <row r="27">
          <cell r="P27">
            <v>74.666666666666671</v>
          </cell>
        </row>
        <row r="28">
          <cell r="P28">
            <v>6.666666666666667</v>
          </cell>
        </row>
        <row r="29">
          <cell r="P29">
            <v>140</v>
          </cell>
        </row>
        <row r="30">
          <cell r="P30">
            <v>8.8183333333333334</v>
          </cell>
        </row>
        <row r="31">
          <cell r="P31">
            <v>14.833333333333334</v>
          </cell>
        </row>
        <row r="32">
          <cell r="P32">
            <v>0.12283333333333334</v>
          </cell>
        </row>
        <row r="34">
          <cell r="P34">
            <v>3.8016666666666676</v>
          </cell>
        </row>
      </sheetData>
      <sheetData sheetId="12">
        <row r="7">
          <cell r="P7">
            <v>97</v>
          </cell>
        </row>
        <row r="9">
          <cell r="P9">
            <v>126</v>
          </cell>
        </row>
        <row r="10">
          <cell r="P10">
            <v>8.3800000000000008</v>
          </cell>
        </row>
        <row r="12">
          <cell r="P12">
            <v>12.6</v>
          </cell>
        </row>
        <row r="21">
          <cell r="P21">
            <v>1.9600000000000002</v>
          </cell>
        </row>
        <row r="27">
          <cell r="P27">
            <v>79.333333333333329</v>
          </cell>
        </row>
        <row r="28">
          <cell r="P28">
            <v>8.6666666666666661</v>
          </cell>
        </row>
        <row r="29">
          <cell r="P29">
            <v>98.042333333333332</v>
          </cell>
        </row>
        <row r="30">
          <cell r="P30">
            <v>8.826666666666668</v>
          </cell>
        </row>
        <row r="31">
          <cell r="P31">
            <v>13.833333333333334</v>
          </cell>
        </row>
        <row r="32">
          <cell r="P32">
            <v>0.10449999999999998</v>
          </cell>
        </row>
        <row r="34">
          <cell r="P34">
            <v>3.7591666666666668</v>
          </cell>
        </row>
      </sheetData>
      <sheetData sheetId="13">
        <row r="7">
          <cell r="P7">
            <v>92</v>
          </cell>
        </row>
        <row r="9">
          <cell r="P9">
            <v>131</v>
          </cell>
        </row>
        <row r="10">
          <cell r="P10">
            <v>8.42</v>
          </cell>
        </row>
        <row r="12">
          <cell r="P12">
            <v>10.7</v>
          </cell>
        </row>
        <row r="21">
          <cell r="P21">
            <v>2.1733333333333333</v>
          </cell>
        </row>
        <row r="27">
          <cell r="P27">
            <v>79.666666666666671</v>
          </cell>
        </row>
        <row r="28">
          <cell r="P28">
            <v>3.6666666666666665</v>
          </cell>
        </row>
        <row r="29">
          <cell r="P29">
            <v>146.66666666666666</v>
          </cell>
        </row>
        <row r="30">
          <cell r="P30">
            <v>8.6716666666666669</v>
          </cell>
        </row>
        <row r="31">
          <cell r="P31">
            <v>13.833333333333334</v>
          </cell>
        </row>
        <row r="32">
          <cell r="P32">
            <v>7.4374999999999997E-2</v>
          </cell>
        </row>
        <row r="34">
          <cell r="P34">
            <v>3.6541666666666663</v>
          </cell>
        </row>
      </sheetData>
      <sheetData sheetId="14">
        <row r="7">
          <cell r="P7">
            <v>93</v>
          </cell>
        </row>
        <row r="9">
          <cell r="P9">
            <v>126</v>
          </cell>
        </row>
        <row r="10">
          <cell r="P10">
            <v>8.4600000000000009</v>
          </cell>
        </row>
        <row r="12">
          <cell r="P12">
            <v>9.52</v>
          </cell>
        </row>
        <row r="21">
          <cell r="P21">
            <v>2.2499999999999996</v>
          </cell>
        </row>
        <row r="27">
          <cell r="P27">
            <v>84.333333333333329</v>
          </cell>
        </row>
        <row r="28">
          <cell r="P28">
            <v>3</v>
          </cell>
        </row>
        <row r="29">
          <cell r="P29">
            <v>151.66666666666666</v>
          </cell>
        </row>
        <row r="30">
          <cell r="P30">
            <v>8.8233333333333324</v>
          </cell>
        </row>
        <row r="31">
          <cell r="P31">
            <v>13.666666666666666</v>
          </cell>
        </row>
        <row r="32">
          <cell r="P32">
            <v>6.183333333333333E-2</v>
          </cell>
        </row>
        <row r="34">
          <cell r="P34">
            <v>3.7483333333333326</v>
          </cell>
        </row>
      </sheetData>
      <sheetData sheetId="15">
        <row r="7">
          <cell r="P7">
            <v>92</v>
          </cell>
        </row>
        <row r="9">
          <cell r="P9">
            <v>123</v>
          </cell>
        </row>
        <row r="10">
          <cell r="P10">
            <v>8.41</v>
          </cell>
        </row>
        <row r="12">
          <cell r="P12">
            <v>11.9</v>
          </cell>
        </row>
        <row r="21">
          <cell r="P21">
            <v>2.1659999999999999</v>
          </cell>
        </row>
        <row r="27">
          <cell r="P27">
            <v>77.333333333333329</v>
          </cell>
        </row>
        <row r="28">
          <cell r="P28">
            <v>7</v>
          </cell>
        </row>
        <row r="29">
          <cell r="P29">
            <v>143</v>
          </cell>
        </row>
        <row r="30">
          <cell r="P30">
            <v>8.8733333333333331</v>
          </cell>
        </row>
        <row r="31">
          <cell r="P31">
            <v>13.5</v>
          </cell>
        </row>
        <row r="32">
          <cell r="P32">
            <v>9.2333333333333323E-2</v>
          </cell>
        </row>
        <row r="34">
          <cell r="P34">
            <v>3.7933333333333334</v>
          </cell>
        </row>
      </sheetData>
      <sheetData sheetId="16">
        <row r="7">
          <cell r="P7">
            <v>90</v>
          </cell>
        </row>
        <row r="9">
          <cell r="P9">
            <v>120</v>
          </cell>
        </row>
        <row r="10">
          <cell r="P10">
            <v>8.59</v>
          </cell>
        </row>
        <row r="12">
          <cell r="P12">
            <v>11.1</v>
          </cell>
        </row>
        <row r="21">
          <cell r="P21">
            <v>1.8216666666666665</v>
          </cell>
        </row>
        <row r="27">
          <cell r="P27">
            <v>82</v>
          </cell>
        </row>
        <row r="28">
          <cell r="P28">
            <v>3.3333333333333335</v>
          </cell>
        </row>
        <row r="29">
          <cell r="P29">
            <v>145.33333333333334</v>
          </cell>
        </row>
        <row r="30">
          <cell r="P30">
            <v>8.8283333333333331</v>
          </cell>
        </row>
        <row r="31">
          <cell r="P31">
            <v>14.333333333333334</v>
          </cell>
        </row>
        <row r="32">
          <cell r="P32">
            <v>8.083333333333334E-2</v>
          </cell>
        </row>
        <row r="34">
          <cell r="P34">
            <v>3.7241666666666666</v>
          </cell>
        </row>
      </sheetData>
      <sheetData sheetId="17">
        <row r="7">
          <cell r="P7">
            <v>96</v>
          </cell>
        </row>
        <row r="9">
          <cell r="P9">
            <v>130</v>
          </cell>
        </row>
        <row r="10">
          <cell r="P10">
            <v>8.5</v>
          </cell>
        </row>
        <row r="12">
          <cell r="P12">
            <v>11</v>
          </cell>
        </row>
        <row r="21">
          <cell r="P21">
            <v>1.9520000000000004</v>
          </cell>
        </row>
        <row r="27">
          <cell r="P27">
            <v>74.666666666666671</v>
          </cell>
        </row>
        <row r="28">
          <cell r="P28">
            <v>7.666666666666667</v>
          </cell>
        </row>
        <row r="29">
          <cell r="P29">
            <v>143.33333333333334</v>
          </cell>
        </row>
        <row r="30">
          <cell r="P30">
            <v>8.8483333333333327</v>
          </cell>
        </row>
        <row r="31">
          <cell r="P31">
            <v>14.333333333333334</v>
          </cell>
        </row>
        <row r="32">
          <cell r="P32">
            <v>0.11399999999999999</v>
          </cell>
        </row>
        <row r="34">
          <cell r="P34">
            <v>3.7608333333333337</v>
          </cell>
        </row>
      </sheetData>
      <sheetData sheetId="18">
        <row r="7">
          <cell r="P7">
            <v>100</v>
          </cell>
        </row>
        <row r="9">
          <cell r="P9">
            <v>140</v>
          </cell>
        </row>
        <row r="10">
          <cell r="P10">
            <v>8.6199999999999992</v>
          </cell>
        </row>
        <row r="12">
          <cell r="P12">
            <v>9.32</v>
          </cell>
        </row>
        <row r="21">
          <cell r="P21">
            <v>2.1533333333333338</v>
          </cell>
        </row>
        <row r="27">
          <cell r="P27">
            <v>81.666666666666671</v>
          </cell>
        </row>
        <row r="28">
          <cell r="P28">
            <v>7.333333333333333</v>
          </cell>
        </row>
        <row r="29">
          <cell r="P29">
            <v>139.66666666666666</v>
          </cell>
        </row>
        <row r="30">
          <cell r="P30">
            <v>8.8783333333333339</v>
          </cell>
        </row>
        <row r="31">
          <cell r="P31">
            <v>15</v>
          </cell>
        </row>
        <row r="32">
          <cell r="P32">
            <v>0.10583333333333332</v>
          </cell>
        </row>
        <row r="34">
          <cell r="P34">
            <v>3.6116666666666668</v>
          </cell>
        </row>
      </sheetData>
      <sheetData sheetId="19">
        <row r="7">
          <cell r="P7">
            <v>95</v>
          </cell>
        </row>
        <row r="9">
          <cell r="P9">
            <v>140</v>
          </cell>
        </row>
        <row r="10">
          <cell r="P10">
            <v>8.48</v>
          </cell>
        </row>
        <row r="12">
          <cell r="P12">
            <v>11</v>
          </cell>
        </row>
        <row r="21">
          <cell r="P21">
            <v>2.085</v>
          </cell>
        </row>
        <row r="27">
          <cell r="P27">
            <v>84</v>
          </cell>
        </row>
        <row r="28">
          <cell r="P28">
            <v>7.333333333333333</v>
          </cell>
        </row>
        <row r="29">
          <cell r="P29">
            <v>146.33333333333334</v>
          </cell>
        </row>
        <row r="30">
          <cell r="P30">
            <v>8.7999999999999989</v>
          </cell>
        </row>
        <row r="31">
          <cell r="P31">
            <v>15.833333333333334</v>
          </cell>
        </row>
        <row r="32">
          <cell r="P32">
            <v>7.0666666666666669E-2</v>
          </cell>
        </row>
        <row r="34">
          <cell r="P34">
            <v>3.5708333333333329</v>
          </cell>
        </row>
      </sheetData>
      <sheetData sheetId="20">
        <row r="7">
          <cell r="P7">
            <v>95</v>
          </cell>
        </row>
        <row r="9">
          <cell r="P9">
            <v>135</v>
          </cell>
        </row>
        <row r="10">
          <cell r="P10">
            <v>8.49</v>
          </cell>
        </row>
        <row r="21">
          <cell r="P21">
            <v>1.8266666666666664</v>
          </cell>
        </row>
        <row r="27">
          <cell r="P27">
            <v>87</v>
          </cell>
        </row>
        <row r="28">
          <cell r="P28">
            <v>2.6666666666666665</v>
          </cell>
        </row>
        <row r="29">
          <cell r="P29">
            <v>157</v>
          </cell>
        </row>
        <row r="30">
          <cell r="P30">
            <v>8.7316666666666674</v>
          </cell>
        </row>
        <row r="31">
          <cell r="P31">
            <v>13.833333333333334</v>
          </cell>
        </row>
        <row r="32">
          <cell r="P32">
            <v>8.5000000000000006E-2</v>
          </cell>
        </row>
        <row r="34">
          <cell r="P34">
            <v>3.2241666666666666</v>
          </cell>
        </row>
      </sheetData>
      <sheetData sheetId="21">
        <row r="7">
          <cell r="P7">
            <v>92</v>
          </cell>
        </row>
        <row r="9">
          <cell r="P9">
            <v>140</v>
          </cell>
        </row>
        <row r="10">
          <cell r="P10">
            <v>8.4700000000000006</v>
          </cell>
        </row>
        <row r="12">
          <cell r="P12">
            <v>10</v>
          </cell>
        </row>
        <row r="21">
          <cell r="P21">
            <v>2.5366666666666666</v>
          </cell>
        </row>
        <row r="27">
          <cell r="P27">
            <v>84.333333333333329</v>
          </cell>
        </row>
        <row r="28">
          <cell r="P28">
            <v>5.666666666666667</v>
          </cell>
        </row>
        <row r="29">
          <cell r="P29">
            <v>149.66666666666666</v>
          </cell>
        </row>
        <row r="30">
          <cell r="P30">
            <v>8.8549999999999986</v>
          </cell>
        </row>
        <row r="31">
          <cell r="P31">
            <v>13.333333333333334</v>
          </cell>
        </row>
        <row r="32">
          <cell r="P32">
            <v>0.10983333333333332</v>
          </cell>
        </row>
        <row r="34">
          <cell r="P34">
            <v>3.7583333333333333</v>
          </cell>
        </row>
      </sheetData>
      <sheetData sheetId="22">
        <row r="7">
          <cell r="P7">
            <v>95</v>
          </cell>
        </row>
        <row r="9">
          <cell r="P9">
            <v>145</v>
          </cell>
        </row>
        <row r="10">
          <cell r="P10">
            <v>8.59</v>
          </cell>
        </row>
        <row r="12">
          <cell r="P12">
            <v>12.1</v>
          </cell>
        </row>
        <row r="21">
          <cell r="P21">
            <v>2.266</v>
          </cell>
        </row>
        <row r="27">
          <cell r="P27">
            <v>79</v>
          </cell>
        </row>
        <row r="28">
          <cell r="P28">
            <v>7.666666666666667</v>
          </cell>
        </row>
        <row r="29">
          <cell r="P29">
            <v>144.66666666666666</v>
          </cell>
        </row>
        <row r="30">
          <cell r="P30">
            <v>8.85</v>
          </cell>
        </row>
        <row r="31">
          <cell r="P31">
            <v>13.833333333333334</v>
          </cell>
        </row>
        <row r="32">
          <cell r="P32">
            <v>0.11549999999999999</v>
          </cell>
        </row>
        <row r="34">
          <cell r="P34">
            <v>3.8166666666666669</v>
          </cell>
        </row>
      </sheetData>
      <sheetData sheetId="23">
        <row r="7">
          <cell r="P7">
            <v>90</v>
          </cell>
        </row>
        <row r="9">
          <cell r="P9">
            <v>138</v>
          </cell>
        </row>
        <row r="10">
          <cell r="P10">
            <v>8.65</v>
          </cell>
        </row>
        <row r="12">
          <cell r="P12">
            <v>13</v>
          </cell>
        </row>
        <row r="21">
          <cell r="P21">
            <v>2.2316666666666669</v>
          </cell>
        </row>
        <row r="27">
          <cell r="P27">
            <v>80.666666666666671</v>
          </cell>
        </row>
        <row r="28">
          <cell r="P28">
            <v>5.333333333333333</v>
          </cell>
        </row>
        <row r="29">
          <cell r="P29">
            <v>147.66666666666666</v>
          </cell>
        </row>
        <row r="30">
          <cell r="P30">
            <v>8.8583333333333343</v>
          </cell>
        </row>
        <row r="31">
          <cell r="P31">
            <v>14.166666666666666</v>
          </cell>
        </row>
        <row r="32">
          <cell r="P32">
            <v>9.1833333333333322E-2</v>
          </cell>
        </row>
        <row r="34">
          <cell r="P34">
            <v>3.8183333333333334</v>
          </cell>
        </row>
      </sheetData>
      <sheetData sheetId="24">
        <row r="7">
          <cell r="P7">
            <v>97</v>
          </cell>
        </row>
        <row r="9">
          <cell r="P9">
            <v>145</v>
          </cell>
        </row>
        <row r="10">
          <cell r="P10">
            <v>8.57</v>
          </cell>
        </row>
        <row r="12">
          <cell r="P12">
            <v>13.3</v>
          </cell>
        </row>
        <row r="21">
          <cell r="P21">
            <v>2.2650000000000001</v>
          </cell>
        </row>
        <row r="27">
          <cell r="P27">
            <v>83.333333333333329</v>
          </cell>
        </row>
        <row r="28">
          <cell r="P28">
            <v>6.333333333333333</v>
          </cell>
        </row>
        <row r="29">
          <cell r="P29">
            <v>145.33333333333334</v>
          </cell>
        </row>
        <row r="30">
          <cell r="P30">
            <v>8.8600000000000012</v>
          </cell>
        </row>
        <row r="31">
          <cell r="P31">
            <v>14.833333333333334</v>
          </cell>
        </row>
        <row r="32">
          <cell r="P32">
            <v>9.4666666666666663E-2</v>
          </cell>
        </row>
        <row r="34">
          <cell r="P34">
            <v>3.6958333333333333</v>
          </cell>
        </row>
      </sheetData>
      <sheetData sheetId="25">
        <row r="7">
          <cell r="P7">
            <v>99</v>
          </cell>
        </row>
        <row r="9">
          <cell r="P9">
            <v>148</v>
          </cell>
        </row>
        <row r="10">
          <cell r="P10">
            <v>8.6300000000000008</v>
          </cell>
        </row>
        <row r="12">
          <cell r="P12">
            <v>14.9</v>
          </cell>
        </row>
        <row r="21">
          <cell r="P21">
            <v>1.835</v>
          </cell>
        </row>
        <row r="27">
          <cell r="P27">
            <v>91</v>
          </cell>
        </row>
        <row r="28">
          <cell r="P28">
            <v>3.6666666666666665</v>
          </cell>
        </row>
        <row r="29">
          <cell r="P29">
            <v>154</v>
          </cell>
        </row>
        <row r="30">
          <cell r="P30">
            <v>8.84</v>
          </cell>
        </row>
        <row r="31">
          <cell r="P31">
            <v>16.166666666666668</v>
          </cell>
        </row>
        <row r="32">
          <cell r="P32">
            <v>0.14349999999999999</v>
          </cell>
        </row>
        <row r="34">
          <cell r="P34">
            <v>3.5816666666666657</v>
          </cell>
        </row>
      </sheetData>
      <sheetData sheetId="26">
        <row r="7">
          <cell r="P7">
            <v>98</v>
          </cell>
        </row>
        <row r="9">
          <cell r="P9">
            <v>140</v>
          </cell>
        </row>
        <row r="10">
          <cell r="P10">
            <v>8.5399999999999991</v>
          </cell>
        </row>
        <row r="12">
          <cell r="P12">
            <v>10.8</v>
          </cell>
        </row>
        <row r="21">
          <cell r="P21">
            <v>2.2866666666666666</v>
          </cell>
        </row>
        <row r="27">
          <cell r="P27">
            <v>87.333333333333329</v>
          </cell>
        </row>
        <row r="28">
          <cell r="P28">
            <v>8.6666666666666661</v>
          </cell>
        </row>
        <row r="29">
          <cell r="P29">
            <v>156.33333333333334</v>
          </cell>
        </row>
        <row r="30">
          <cell r="P30">
            <v>8.8916666666666657</v>
          </cell>
        </row>
        <row r="31">
          <cell r="P31">
            <v>14</v>
          </cell>
        </row>
        <row r="32">
          <cell r="P32">
            <v>0.11091666666666666</v>
          </cell>
        </row>
        <row r="34">
          <cell r="P34">
            <v>3.4516666666666662</v>
          </cell>
        </row>
      </sheetData>
      <sheetData sheetId="27">
        <row r="7">
          <cell r="P7">
            <v>91</v>
          </cell>
        </row>
        <row r="9">
          <cell r="P9">
            <v>131</v>
          </cell>
        </row>
        <row r="10">
          <cell r="P10">
            <v>8.58</v>
          </cell>
        </row>
        <row r="12">
          <cell r="P12">
            <v>11.6</v>
          </cell>
        </row>
        <row r="21">
          <cell r="P21">
            <v>1.82</v>
          </cell>
        </row>
        <row r="27">
          <cell r="P27">
            <v>84.333333333333329</v>
          </cell>
        </row>
        <row r="28">
          <cell r="P28">
            <v>4</v>
          </cell>
        </row>
        <row r="29">
          <cell r="P29">
            <v>153</v>
          </cell>
        </row>
        <row r="30">
          <cell r="P30">
            <v>8.875</v>
          </cell>
        </row>
        <row r="31">
          <cell r="P31">
            <v>14</v>
          </cell>
        </row>
        <row r="32">
          <cell r="P32">
            <v>0.08</v>
          </cell>
        </row>
        <row r="34">
          <cell r="P34">
            <v>3.5416666666666665</v>
          </cell>
        </row>
      </sheetData>
      <sheetData sheetId="28">
        <row r="7">
          <cell r="P7">
            <v>95</v>
          </cell>
        </row>
        <row r="9">
          <cell r="P9">
            <v>140</v>
          </cell>
        </row>
        <row r="10">
          <cell r="P10">
            <v>8.42</v>
          </cell>
        </row>
        <row r="12">
          <cell r="P12">
            <v>12.1</v>
          </cell>
        </row>
        <row r="21">
          <cell r="P21">
            <v>2.024</v>
          </cell>
        </row>
        <row r="27">
          <cell r="P27">
            <v>95.666666666666671</v>
          </cell>
        </row>
        <row r="28">
          <cell r="P28">
            <v>6.666666666666667</v>
          </cell>
        </row>
        <row r="29">
          <cell r="P29">
            <v>157.33333333333334</v>
          </cell>
        </row>
        <row r="30">
          <cell r="P30">
            <v>8.7616666666666667</v>
          </cell>
        </row>
        <row r="31">
          <cell r="P31">
            <v>15.833333333333334</v>
          </cell>
        </row>
        <row r="32">
          <cell r="P32">
            <v>0.12616666666666668</v>
          </cell>
        </row>
        <row r="34">
          <cell r="P34">
            <v>3.9000000000000004</v>
          </cell>
        </row>
      </sheetData>
      <sheetData sheetId="29">
        <row r="7">
          <cell r="P7" t="e">
            <v>#DIV/0!</v>
          </cell>
        </row>
      </sheetData>
      <sheetData sheetId="30">
        <row r="7">
          <cell r="P7" t="e">
            <v>#DIV/0!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Chemical Repor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N21" sqref="N21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0.425781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2" t="s">
        <v>26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</row>
    <row r="2" spans="1:20" x14ac:dyDescent="0.2">
      <c r="A2" s="353" t="s">
        <v>25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</row>
    <row r="3" spans="1:20" ht="18" customHeight="1" thickBot="1" x14ac:dyDescent="0.3">
      <c r="A3" s="344"/>
      <c r="B3" s="344"/>
      <c r="C3" s="141"/>
      <c r="K3" s="158"/>
      <c r="M3" s="158"/>
      <c r="N3" s="350" t="s">
        <v>120</v>
      </c>
      <c r="O3" s="351"/>
      <c r="P3" s="351"/>
      <c r="Q3" s="313"/>
      <c r="R3" s="348"/>
      <c r="S3" s="348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17088.990000000002</v>
      </c>
      <c r="C5" s="8"/>
      <c r="D5" s="5">
        <v>2868037</v>
      </c>
      <c r="E5" s="8"/>
      <c r="F5" s="227">
        <v>34.552799999999998</v>
      </c>
      <c r="G5" s="8"/>
      <c r="H5" s="7">
        <v>26731</v>
      </c>
      <c r="I5" s="8"/>
      <c r="J5" s="7">
        <v>7033443</v>
      </c>
      <c r="K5" s="8"/>
      <c r="L5" s="8">
        <v>13675.22</v>
      </c>
      <c r="M5" s="8"/>
      <c r="N5" s="278"/>
      <c r="O5" s="279"/>
      <c r="P5" s="280"/>
      <c r="Q5" s="278">
        <v>4404.63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17094.45</v>
      </c>
      <c r="C6" s="6">
        <f>IF(ISBLANK(Pumpage!B6),"",(B6-B5))</f>
        <v>5.4599999999991269</v>
      </c>
      <c r="D6" s="276">
        <f>'[1]1'!$J$32</f>
        <v>2982826</v>
      </c>
      <c r="E6" s="6">
        <f t="shared" ref="E6:E34" si="0">IF(ISBLANK(D6),"",(D6-D5)/1000000)</f>
        <v>0.114789</v>
      </c>
      <c r="F6" s="277">
        <f>'[1]1'!$J$33</f>
        <v>34.552900000000001</v>
      </c>
      <c r="G6" s="6">
        <f t="shared" ref="G6:G19" si="1">IF(ISBLANK(F6),"",(F6-F5))</f>
        <v>1.0000000000331966E-4</v>
      </c>
      <c r="H6" s="276">
        <f>'[1]1'!$J$35</f>
        <v>26862</v>
      </c>
      <c r="I6" s="6">
        <f t="shared" ref="I6:I34" si="2">IF(ISBLANK(H6),"",(H6-H5)*1000/1000000)</f>
        <v>0.13100000000000001</v>
      </c>
      <c r="J6" s="276">
        <f>'[1]1'!$J$29</f>
        <v>7137141</v>
      </c>
      <c r="K6" s="6">
        <f t="shared" ref="K6:K34" si="3">IF(ISBLANK(J6),"",(J6-J5)/1000000)</f>
        <v>0.103698</v>
      </c>
      <c r="L6" s="275">
        <f>'[1]1'!$J$31</f>
        <v>13680.85</v>
      </c>
      <c r="M6" s="6">
        <f t="shared" ref="M6:M34" si="4">IF(ISBLANK(L6),"",(L6-L5))</f>
        <v>5.6300000000010186</v>
      </c>
      <c r="N6" s="282">
        <v>731.13</v>
      </c>
      <c r="O6" s="283">
        <v>22382</v>
      </c>
      <c r="P6" s="331">
        <v>534.73</v>
      </c>
      <c r="Q6" s="331">
        <f>'[1]1'!$J$30</f>
        <v>4404.63</v>
      </c>
      <c r="R6" s="319">
        <f t="shared" ref="R6:R34" si="5">IF(ISBLANK(Q6),"",(Q6-Q5))</f>
        <v>0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17098.03</v>
      </c>
      <c r="C7" s="6">
        <f t="shared" ref="C7:C34" si="6">IF(ISBLANK(B7),"",(B7-B6))</f>
        <v>3.5799999999981083</v>
      </c>
      <c r="D7" s="276">
        <f>'[1]2'!$J$32</f>
        <v>3127106</v>
      </c>
      <c r="E7" s="6">
        <f t="shared" si="0"/>
        <v>0.14427999999999999</v>
      </c>
      <c r="F7" s="277">
        <f>'[1]2'!$J$33</f>
        <v>34.552999999999997</v>
      </c>
      <c r="G7" s="6">
        <f t="shared" si="1"/>
        <v>9.9999999996214228E-5</v>
      </c>
      <c r="H7" s="276">
        <f>'[1]2'!$J$35</f>
        <v>26983</v>
      </c>
      <c r="I7" s="6">
        <f t="shared" si="2"/>
        <v>0.121</v>
      </c>
      <c r="J7" s="276">
        <f>'[1]2'!$J$29</f>
        <v>7217690</v>
      </c>
      <c r="K7" s="6">
        <f t="shared" si="3"/>
        <v>8.0548999999999996E-2</v>
      </c>
      <c r="L7" s="275">
        <f>'[1]2'!$J$31</f>
        <v>13684.94</v>
      </c>
      <c r="M7" s="6">
        <f t="shared" si="4"/>
        <v>4.0900000000001455</v>
      </c>
      <c r="N7" s="282">
        <v>731.13</v>
      </c>
      <c r="O7" s="283">
        <v>22382</v>
      </c>
      <c r="P7" s="331">
        <v>534.72</v>
      </c>
      <c r="Q7" s="331">
        <f>'[1]2'!$J$30</f>
        <v>4404.63</v>
      </c>
      <c r="R7" s="319">
        <f t="shared" si="5"/>
        <v>0</v>
      </c>
      <c r="S7" s="339"/>
      <c r="T7" s="325" t="str">
        <f t="shared" ref="T7:T34" si="7">IF(ISBLANK(S7),"",(S7-S6))</f>
        <v/>
      </c>
    </row>
    <row r="8" spans="1:20" ht="15" customHeight="1" x14ac:dyDescent="0.2">
      <c r="A8" s="145">
        <v>3</v>
      </c>
      <c r="B8" s="275">
        <f>'[1]3'!$J$34</f>
        <v>17103.16</v>
      </c>
      <c r="C8" s="6">
        <f t="shared" si="6"/>
        <v>5.1300000000010186</v>
      </c>
      <c r="D8" s="276">
        <f>'[1]3'!$J$32</f>
        <v>3127106</v>
      </c>
      <c r="E8" s="6">
        <f t="shared" si="0"/>
        <v>0</v>
      </c>
      <c r="F8" s="277">
        <f>'[1]3'!$J$33</f>
        <v>34.552999999999997</v>
      </c>
      <c r="G8" s="6">
        <f t="shared" si="1"/>
        <v>0</v>
      </c>
      <c r="H8" s="276">
        <f>'[1]3'!$J$35</f>
        <v>26983</v>
      </c>
      <c r="I8" s="6">
        <f t="shared" si="2"/>
        <v>0</v>
      </c>
      <c r="J8" s="276">
        <f>'[1]3'!$J$29</f>
        <v>7311557</v>
      </c>
      <c r="K8" s="6">
        <f t="shared" si="3"/>
        <v>9.3867000000000006E-2</v>
      </c>
      <c r="L8" s="275">
        <f>'[1]3'!$J$31</f>
        <v>13689.98</v>
      </c>
      <c r="M8" s="6">
        <f t="shared" si="4"/>
        <v>5.0399999999990541</v>
      </c>
      <c r="N8" s="282">
        <v>731.12</v>
      </c>
      <c r="O8" s="283">
        <v>22367</v>
      </c>
      <c r="P8" s="331">
        <v>534.70000000000005</v>
      </c>
      <c r="Q8" s="331">
        <f>'[1]3'!$J$30</f>
        <v>4404.63</v>
      </c>
      <c r="R8" s="319">
        <f t="shared" si="5"/>
        <v>0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17108.62</v>
      </c>
      <c r="C9" s="6">
        <f t="shared" si="6"/>
        <v>5.4599999999991269</v>
      </c>
      <c r="D9" s="276">
        <f>'[1]4'!$J$32</f>
        <v>3395406</v>
      </c>
      <c r="E9" s="6">
        <f t="shared" si="0"/>
        <v>0.26829999999999998</v>
      </c>
      <c r="F9" s="277">
        <f>'[1]4'!$J$33</f>
        <v>34.640900000000002</v>
      </c>
      <c r="G9" s="6">
        <f t="shared" si="1"/>
        <v>8.7900000000004752E-2</v>
      </c>
      <c r="H9" s="276">
        <f>'[1]4'!$J$35</f>
        <v>27083</v>
      </c>
      <c r="I9" s="6">
        <f t="shared" si="2"/>
        <v>0.1</v>
      </c>
      <c r="J9" s="276">
        <f>'[1]4'!$J$29</f>
        <v>7417254</v>
      </c>
      <c r="K9" s="6">
        <f t="shared" si="3"/>
        <v>0.105697</v>
      </c>
      <c r="L9" s="275">
        <f>'[1]4'!$J$31</f>
        <v>13695.44</v>
      </c>
      <c r="M9" s="6">
        <f t="shared" si="4"/>
        <v>5.4600000000009459</v>
      </c>
      <c r="N9" s="282">
        <v>731.12</v>
      </c>
      <c r="O9" s="283">
        <v>22367</v>
      </c>
      <c r="P9" s="331">
        <v>534.73</v>
      </c>
      <c r="Q9" s="331">
        <f>'[1]4'!$J$30</f>
        <v>4404.63</v>
      </c>
      <c r="R9" s="319">
        <f t="shared" si="5"/>
        <v>0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17112.36</v>
      </c>
      <c r="C10" s="6">
        <f t="shared" si="6"/>
        <v>3.7400000000016007</v>
      </c>
      <c r="D10" s="276">
        <f>'[1]5'!$J$32</f>
        <v>3497749</v>
      </c>
      <c r="E10" s="6">
        <f t="shared" si="0"/>
        <v>0.102343</v>
      </c>
      <c r="F10" s="277">
        <f>'[1]5'!$J$33</f>
        <v>34.640999999999998</v>
      </c>
      <c r="G10" s="6">
        <f t="shared" si="1"/>
        <v>9.9999999996214228E-5</v>
      </c>
      <c r="H10" s="276">
        <f>'[1]5'!$J$35</f>
        <v>27279</v>
      </c>
      <c r="I10" s="6">
        <f t="shared" si="2"/>
        <v>0.19600000000000001</v>
      </c>
      <c r="J10" s="276">
        <f>'[1]5'!$J$29</f>
        <v>7503985</v>
      </c>
      <c r="K10" s="6">
        <f t="shared" si="3"/>
        <v>8.6731000000000003E-2</v>
      </c>
      <c r="L10" s="275">
        <f>'[1]5'!$J$31</f>
        <v>13699.61</v>
      </c>
      <c r="M10" s="6">
        <f t="shared" si="4"/>
        <v>4.1700000000000728</v>
      </c>
      <c r="N10" s="282">
        <v>731.05</v>
      </c>
      <c r="O10" s="283">
        <v>22263</v>
      </c>
      <c r="P10" s="331">
        <v>534.73</v>
      </c>
      <c r="Q10" s="331">
        <f>'[1]5'!$J$30</f>
        <v>4404.63</v>
      </c>
      <c r="R10" s="319">
        <f t="shared" si="5"/>
        <v>0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17116.919999999998</v>
      </c>
      <c r="C11" s="6">
        <f t="shared" si="6"/>
        <v>4.5599999999976717</v>
      </c>
      <c r="D11" s="276">
        <f>'[1]6'!$J$32</f>
        <v>3572607</v>
      </c>
      <c r="E11" s="6">
        <f>IF(ISBLANK(D11),"",(D11-D10)/1000000)</f>
        <v>7.4857999999999994E-2</v>
      </c>
      <c r="F11" s="277">
        <f>'[1]6'!$J$33</f>
        <v>34.641100000000002</v>
      </c>
      <c r="G11" s="6">
        <f t="shared" si="1"/>
        <v>1.0000000000331966E-4</v>
      </c>
      <c r="H11" s="276">
        <f>'[1]6'!$J$35</f>
        <v>27279</v>
      </c>
      <c r="I11" s="6">
        <f t="shared" si="2"/>
        <v>0</v>
      </c>
      <c r="J11" s="276">
        <f>'[1]6'!$J$29</f>
        <v>7599239</v>
      </c>
      <c r="K11" s="6">
        <f t="shared" si="3"/>
        <v>9.5254000000000005E-2</v>
      </c>
      <c r="L11" s="275">
        <f>'[1]6'!$J$31</f>
        <v>13704.17</v>
      </c>
      <c r="M11" s="6">
        <f t="shared" si="4"/>
        <v>4.5599999999994907</v>
      </c>
      <c r="N11" s="282">
        <v>731.08</v>
      </c>
      <c r="O11" s="283">
        <v>22308</v>
      </c>
      <c r="P11" s="331">
        <v>534.70000000000005</v>
      </c>
      <c r="Q11" s="331">
        <f>'[1]6'!$J$30</f>
        <v>4404.63</v>
      </c>
      <c r="R11" s="319">
        <f t="shared" si="5"/>
        <v>0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17121.96</v>
      </c>
      <c r="C12" s="6">
        <f>IF(ISBLANK(B12),"",(B12-B11))</f>
        <v>5.0400000000008731</v>
      </c>
      <c r="D12" s="276">
        <f>'[1]7'!$J$32</f>
        <v>3572607</v>
      </c>
      <c r="E12" s="6">
        <f t="shared" si="0"/>
        <v>0</v>
      </c>
      <c r="F12" s="277">
        <f>'[1]7'!$J$33</f>
        <v>34.641199999999998</v>
      </c>
      <c r="G12" s="6">
        <f t="shared" si="1"/>
        <v>9.9999999996214228E-5</v>
      </c>
      <c r="H12" s="276">
        <f>'[1]7'!$J$35</f>
        <v>27279</v>
      </c>
      <c r="I12" s="6">
        <f t="shared" si="2"/>
        <v>0</v>
      </c>
      <c r="J12" s="276">
        <f>'[1]7'!$J$29</f>
        <v>7700391</v>
      </c>
      <c r="K12" s="6">
        <f t="shared" si="3"/>
        <v>0.10115200000000001</v>
      </c>
      <c r="L12" s="275">
        <f>'[1]7'!$J$31</f>
        <v>13709.21</v>
      </c>
      <c r="M12" s="6">
        <f t="shared" si="4"/>
        <v>5.0399999999990541</v>
      </c>
      <c r="N12" s="282">
        <v>731.08</v>
      </c>
      <c r="O12" s="283">
        <v>22308</v>
      </c>
      <c r="P12" s="331">
        <v>534.67999999999995</v>
      </c>
      <c r="Q12" s="331">
        <f>'[1]7'!$J$30</f>
        <v>4404.63</v>
      </c>
      <c r="R12" s="319">
        <f t="shared" si="5"/>
        <v>0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17127.03</v>
      </c>
      <c r="C13" s="6">
        <f t="shared" si="6"/>
        <v>5.069999999999709</v>
      </c>
      <c r="D13" s="276">
        <f>'[1]8'!$J$32</f>
        <v>3761057</v>
      </c>
      <c r="E13" s="6">
        <f t="shared" si="0"/>
        <v>0.18845000000000001</v>
      </c>
      <c r="F13" s="277">
        <f>'[1]8'!$J$33</f>
        <v>34.715000000000003</v>
      </c>
      <c r="G13" s="6">
        <f t="shared" si="1"/>
        <v>7.3800000000005639E-2</v>
      </c>
      <c r="H13" s="276">
        <f>'[1]8'!$J$35</f>
        <v>27361</v>
      </c>
      <c r="I13" s="6">
        <f t="shared" si="2"/>
        <v>8.2000000000000003E-2</v>
      </c>
      <c r="J13" s="276">
        <f>'[1]8'!$J$29</f>
        <v>7803776</v>
      </c>
      <c r="K13" s="6">
        <f t="shared" si="3"/>
        <v>0.103385</v>
      </c>
      <c r="L13" s="275">
        <f>'[1]8'!$J$31</f>
        <v>13714.22</v>
      </c>
      <c r="M13" s="6">
        <f t="shared" si="4"/>
        <v>5.0100000000002183</v>
      </c>
      <c r="N13" s="282">
        <v>731.07</v>
      </c>
      <c r="O13" s="283">
        <v>22293</v>
      </c>
      <c r="P13" s="331">
        <v>534.66999999999996</v>
      </c>
      <c r="Q13" s="331">
        <f>'[1]8'!$J$30</f>
        <v>4404.63</v>
      </c>
      <c r="R13" s="319">
        <f t="shared" si="5"/>
        <v>0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17131.11</v>
      </c>
      <c r="C14" s="6">
        <f t="shared" si="6"/>
        <v>4.0800000000017462</v>
      </c>
      <c r="D14" s="276">
        <f>'[1]9'!$J$32</f>
        <v>3761058</v>
      </c>
      <c r="E14" s="6">
        <f t="shared" si="0"/>
        <v>9.9999999999999995E-7</v>
      </c>
      <c r="F14" s="277">
        <f>'[1]9'!$J$33</f>
        <v>34.715000000000003</v>
      </c>
      <c r="G14" s="6">
        <f t="shared" si="1"/>
        <v>0</v>
      </c>
      <c r="H14" s="276">
        <f>'[1]9'!$J$35</f>
        <v>27471</v>
      </c>
      <c r="I14" s="6">
        <f t="shared" si="2"/>
        <v>0.11</v>
      </c>
      <c r="J14" s="276">
        <f>'[1]9'!$J$29</f>
        <v>7892692</v>
      </c>
      <c r="K14" s="6">
        <f t="shared" si="3"/>
        <v>8.8915999999999995E-2</v>
      </c>
      <c r="L14" s="275">
        <f>'[1]9'!$J$31</f>
        <v>13718.41</v>
      </c>
      <c r="M14" s="6">
        <f t="shared" si="4"/>
        <v>4.1900000000005093</v>
      </c>
      <c r="N14" s="282">
        <v>731.06</v>
      </c>
      <c r="O14" s="283">
        <v>22278</v>
      </c>
      <c r="P14" s="331">
        <v>534.66</v>
      </c>
      <c r="Q14" s="331">
        <f>'[1]9'!$J$30</f>
        <v>4404.63</v>
      </c>
      <c r="R14" s="319">
        <f t="shared" si="5"/>
        <v>0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17135.86</v>
      </c>
      <c r="C15" s="6">
        <f t="shared" si="6"/>
        <v>4.75</v>
      </c>
      <c r="D15" s="276">
        <f>'[1]10'!$J$32</f>
        <v>4025477</v>
      </c>
      <c r="E15" s="6">
        <f t="shared" si="0"/>
        <v>0.26441900000000002</v>
      </c>
      <c r="F15" s="277">
        <f>'[1]10'!$J$33</f>
        <v>34.7151</v>
      </c>
      <c r="G15" s="6">
        <f t="shared" si="1"/>
        <v>9.9999999996214228E-5</v>
      </c>
      <c r="H15" s="276">
        <f>'[1]10'!$J$35</f>
        <v>27471</v>
      </c>
      <c r="I15" s="6">
        <f t="shared" si="2"/>
        <v>0</v>
      </c>
      <c r="J15" s="276">
        <f>'[1]10'!$J$29</f>
        <v>7985211</v>
      </c>
      <c r="K15" s="6">
        <f t="shared" si="3"/>
        <v>9.2519000000000004E-2</v>
      </c>
      <c r="L15" s="275">
        <f>'[1]10'!$J$31</f>
        <v>13723.23</v>
      </c>
      <c r="M15" s="6">
        <f t="shared" si="4"/>
        <v>4.819999999999709</v>
      </c>
      <c r="N15" s="282">
        <v>731.07</v>
      </c>
      <c r="O15" s="283">
        <v>22293</v>
      </c>
      <c r="P15" s="331">
        <v>534.73</v>
      </c>
      <c r="Q15" s="331">
        <f>'[1]10'!$J$30</f>
        <v>4404.63</v>
      </c>
      <c r="R15" s="319">
        <f t="shared" si="5"/>
        <v>0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17140.439999999999</v>
      </c>
      <c r="C16" s="6">
        <f t="shared" si="6"/>
        <v>4.5799999999981083</v>
      </c>
      <c r="D16" s="276">
        <f>'[1]11'!$J$32</f>
        <v>4124260</v>
      </c>
      <c r="E16" s="6">
        <f t="shared" si="0"/>
        <v>9.8782999999999996E-2</v>
      </c>
      <c r="F16" s="277">
        <f>'[1]11'!$J$33</f>
        <v>34.777500000000003</v>
      </c>
      <c r="G16" s="6">
        <f t="shared" si="1"/>
        <v>6.2400000000003786E-2</v>
      </c>
      <c r="H16" s="276">
        <f>'[1]11'!$J$35</f>
        <v>27573</v>
      </c>
      <c r="I16" s="6">
        <f t="shared" si="2"/>
        <v>0.10199999999999999</v>
      </c>
      <c r="J16" s="276">
        <f>'[1]11'!$J$29</f>
        <v>8074888</v>
      </c>
      <c r="K16" s="6">
        <f t="shared" si="3"/>
        <v>8.9677000000000007E-2</v>
      </c>
      <c r="L16" s="275">
        <f>'[1]11'!$J$31</f>
        <v>13728.06</v>
      </c>
      <c r="M16" s="6">
        <f t="shared" si="4"/>
        <v>4.8299999999999272</v>
      </c>
      <c r="N16" s="282">
        <v>731.09</v>
      </c>
      <c r="O16" s="283">
        <v>22322</v>
      </c>
      <c r="P16" s="331">
        <v>534.89</v>
      </c>
      <c r="Q16" s="331">
        <f>'[1]11'!$J$30</f>
        <v>4404.63</v>
      </c>
      <c r="R16" s="319">
        <f t="shared" si="5"/>
        <v>0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17145.12</v>
      </c>
      <c r="C17" s="6">
        <f t="shared" si="6"/>
        <v>4.680000000000291</v>
      </c>
      <c r="D17" s="276">
        <f>'[1]12'!$J$32</f>
        <v>4378620</v>
      </c>
      <c r="E17" s="6">
        <f t="shared" si="0"/>
        <v>0.25435999999999998</v>
      </c>
      <c r="F17" s="277">
        <f>'[1]12'!$J$33</f>
        <v>34.777500000000003</v>
      </c>
      <c r="G17" s="6">
        <f t="shared" si="1"/>
        <v>0</v>
      </c>
      <c r="H17" s="276">
        <f>'[1]12'!$J$35</f>
        <v>27780</v>
      </c>
      <c r="I17" s="6">
        <f t="shared" si="2"/>
        <v>0.20699999999999999</v>
      </c>
      <c r="J17" s="276">
        <f>'[1]12'!$J$29</f>
        <v>8165351</v>
      </c>
      <c r="K17" s="6">
        <f t="shared" si="3"/>
        <v>9.0463000000000002E-2</v>
      </c>
      <c r="L17" s="275">
        <f>'[1]12'!$J$31</f>
        <v>13732.76</v>
      </c>
      <c r="M17" s="6">
        <f t="shared" si="4"/>
        <v>4.7000000000007276</v>
      </c>
      <c r="N17" s="282">
        <v>731.39</v>
      </c>
      <c r="O17" s="283">
        <v>22772</v>
      </c>
      <c r="P17" s="331">
        <v>535.66999999999996</v>
      </c>
      <c r="Q17" s="331">
        <f>'[1]12'!$J$30</f>
        <v>4404.63</v>
      </c>
      <c r="R17" s="319">
        <f t="shared" si="5"/>
        <v>0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17150.169999999998</v>
      </c>
      <c r="C18" s="6">
        <f t="shared" si="6"/>
        <v>5.0499999999992724</v>
      </c>
      <c r="D18" s="276">
        <f>'[1]13'!$J$32</f>
        <v>4378620</v>
      </c>
      <c r="E18" s="6">
        <f t="shared" si="0"/>
        <v>0</v>
      </c>
      <c r="F18" s="277">
        <f>'[1]13'!$J$33</f>
        <v>34.7776</v>
      </c>
      <c r="G18" s="6">
        <f t="shared" si="1"/>
        <v>9.9999999996214228E-5</v>
      </c>
      <c r="H18" s="276">
        <f>'[1]13'!$J$35</f>
        <v>27780</v>
      </c>
      <c r="I18" s="6">
        <f t="shared" si="2"/>
        <v>0</v>
      </c>
      <c r="J18" s="276">
        <f>'[1]13'!$J$29</f>
        <v>8266187</v>
      </c>
      <c r="K18" s="6">
        <f t="shared" si="3"/>
        <v>0.100836</v>
      </c>
      <c r="L18" s="275">
        <f>'[1]13'!$J$31</f>
        <v>13737.53</v>
      </c>
      <c r="M18" s="6">
        <f t="shared" si="4"/>
        <v>4.7700000000004366</v>
      </c>
      <c r="N18" s="282">
        <v>732.01</v>
      </c>
      <c r="O18" s="283">
        <v>23710</v>
      </c>
      <c r="P18" s="331">
        <v>538.20000000000005</v>
      </c>
      <c r="Q18" s="331">
        <f>'[1]13'!$J$30</f>
        <v>4404.63</v>
      </c>
      <c r="R18" s="319">
        <f t="shared" si="5"/>
        <v>0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17153.310000000001</v>
      </c>
      <c r="C19" s="6">
        <f t="shared" si="6"/>
        <v>3.1400000000030559</v>
      </c>
      <c r="D19" s="276">
        <f>'[1]14'!$J$32</f>
        <v>4449371</v>
      </c>
      <c r="E19" s="6">
        <f t="shared" si="0"/>
        <v>7.0750999999999994E-2</v>
      </c>
      <c r="F19" s="277">
        <f>'[1]14'!$J$33</f>
        <v>34.777700000000003</v>
      </c>
      <c r="G19" s="6">
        <f t="shared" si="1"/>
        <v>1.0000000000331966E-4</v>
      </c>
      <c r="H19" s="276">
        <f>'[1]14'!$J$35</f>
        <v>27780</v>
      </c>
      <c r="I19" s="6">
        <f t="shared" si="2"/>
        <v>0</v>
      </c>
      <c r="J19" s="276">
        <f>'[1]14'!$J$29</f>
        <v>8348610</v>
      </c>
      <c r="K19" s="6">
        <f t="shared" si="3"/>
        <v>8.2422999999999996E-2</v>
      </c>
      <c r="L19" s="275">
        <f>'[1]14'!$J$31</f>
        <v>13741.56</v>
      </c>
      <c r="M19" s="6">
        <f t="shared" si="4"/>
        <v>4.0299999999988358</v>
      </c>
      <c r="N19" s="282">
        <v>732.09</v>
      </c>
      <c r="O19" s="283">
        <v>23847</v>
      </c>
      <c r="P19" s="331">
        <v>538.35</v>
      </c>
      <c r="Q19" s="331">
        <f>'[1]14'!$J$30</f>
        <v>4404.63</v>
      </c>
      <c r="R19" s="319">
        <f t="shared" si="5"/>
        <v>0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17158.36</v>
      </c>
      <c r="C20" s="6">
        <f t="shared" si="6"/>
        <v>5.0499999999992724</v>
      </c>
      <c r="D20" s="276">
        <f>'[1]15'!$J$32</f>
        <v>4539264</v>
      </c>
      <c r="E20" s="6">
        <f t="shared" si="0"/>
        <v>8.9893000000000001E-2</v>
      </c>
      <c r="F20" s="277">
        <f>'[1]15'!$J$33</f>
        <v>34.842799999999997</v>
      </c>
      <c r="G20" s="6">
        <f t="shared" ref="G20:G27" si="8">IF(ISBLANK(F20),"",(F20-F19))</f>
        <v>6.509999999999394E-2</v>
      </c>
      <c r="H20" s="276">
        <f>'[1]15'!$J$35</f>
        <v>27780</v>
      </c>
      <c r="I20" s="6">
        <f t="shared" si="2"/>
        <v>0</v>
      </c>
      <c r="J20" s="276">
        <f>'[1]15'!$J$29</f>
        <v>8440375</v>
      </c>
      <c r="K20" s="6">
        <f t="shared" si="3"/>
        <v>9.1764999999999999E-2</v>
      </c>
      <c r="L20" s="275">
        <f>'[1]15'!$J$31</f>
        <v>13746.11</v>
      </c>
      <c r="M20" s="6">
        <f t="shared" si="4"/>
        <v>4.5500000000010914</v>
      </c>
      <c r="N20" s="282">
        <v>732.1</v>
      </c>
      <c r="O20" s="283">
        <v>23847</v>
      </c>
      <c r="P20" s="331">
        <v>538.35</v>
      </c>
      <c r="Q20" s="331">
        <f>'[1]15'!$J$30</f>
        <v>4404.63</v>
      </c>
      <c r="R20" s="319">
        <f t="shared" si="5"/>
        <v>0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17162.849999999999</v>
      </c>
      <c r="C21" s="6">
        <f t="shared" si="6"/>
        <v>4.4899999999979627</v>
      </c>
      <c r="D21" s="276">
        <f>'[1]16'!$J$32</f>
        <v>4626691</v>
      </c>
      <c r="E21" s="6">
        <f t="shared" si="0"/>
        <v>8.7427000000000005E-2</v>
      </c>
      <c r="F21" s="277">
        <f>'[1]16'!$J$33</f>
        <v>34.842799999999997</v>
      </c>
      <c r="G21" s="6">
        <f t="shared" si="8"/>
        <v>0</v>
      </c>
      <c r="H21" s="276">
        <f>'[1]16'!$J$35</f>
        <v>27911</v>
      </c>
      <c r="I21" s="6">
        <f>IF(ISBLANK(H21),"",(H21-H20)*1000/1000000)</f>
        <v>0.13100000000000001</v>
      </c>
      <c r="J21" s="276">
        <f>'[1]16'!$J$29</f>
        <v>8531070</v>
      </c>
      <c r="K21" s="6">
        <f t="shared" si="3"/>
        <v>9.0694999999999998E-2</v>
      </c>
      <c r="L21" s="275">
        <f>'[1]16'!$J$31</f>
        <v>13750.68</v>
      </c>
      <c r="M21" s="6">
        <f t="shared" si="4"/>
        <v>4.569999999999709</v>
      </c>
      <c r="N21" s="282" t="s">
        <v>36</v>
      </c>
      <c r="O21" s="283">
        <v>23892</v>
      </c>
      <c r="P21" s="331">
        <v>538.34</v>
      </c>
      <c r="Q21" s="331">
        <f>'[1]16'!$J$30</f>
        <v>4404.63</v>
      </c>
      <c r="R21" s="319">
        <f t="shared" si="5"/>
        <v>0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17167.990000000002</v>
      </c>
      <c r="C22" s="6">
        <f t="shared" si="6"/>
        <v>5.1400000000030559</v>
      </c>
      <c r="D22" s="276">
        <f>'[1]17'!$J$32</f>
        <v>4813739</v>
      </c>
      <c r="E22" s="6">
        <f t="shared" si="0"/>
        <v>0.18704799999999999</v>
      </c>
      <c r="F22" s="277">
        <f>'[1]17'!$J$33</f>
        <v>34.912999999999997</v>
      </c>
      <c r="G22" s="6">
        <f t="shared" si="8"/>
        <v>7.0199999999999818E-2</v>
      </c>
      <c r="H22" s="276">
        <f>'[1]17'!$J$35</f>
        <v>28033</v>
      </c>
      <c r="I22" s="6">
        <f t="shared" si="2"/>
        <v>0.122</v>
      </c>
      <c r="J22" s="276">
        <f>'[1]17'!$J$29</f>
        <v>8636900</v>
      </c>
      <c r="K22" s="6">
        <f t="shared" si="3"/>
        <v>0.10582999999999999</v>
      </c>
      <c r="L22" s="275">
        <f>'[1]17'!$J$31</f>
        <v>13755.86</v>
      </c>
      <c r="M22" s="6">
        <f t="shared" si="4"/>
        <v>5.180000000000291</v>
      </c>
      <c r="N22" s="282">
        <v>732.15</v>
      </c>
      <c r="O22" s="283">
        <v>23923</v>
      </c>
      <c r="P22" s="331">
        <v>538.29</v>
      </c>
      <c r="Q22" s="331">
        <f>'[1]17'!$J$30</f>
        <v>4404.63</v>
      </c>
      <c r="R22" s="319">
        <f t="shared" si="5"/>
        <v>0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17172.29</v>
      </c>
      <c r="C23" s="6">
        <f t="shared" si="6"/>
        <v>4.2999999999992724</v>
      </c>
      <c r="D23" s="276">
        <f>'[1]18'!$J$32</f>
        <v>4940715</v>
      </c>
      <c r="E23" s="6">
        <f t="shared" si="0"/>
        <v>0.12697600000000001</v>
      </c>
      <c r="F23" s="277">
        <f>'[1]18'!$J$33</f>
        <v>34.912999999999997</v>
      </c>
      <c r="G23" s="6">
        <f t="shared" si="8"/>
        <v>0</v>
      </c>
      <c r="H23" s="276">
        <f>'[1]18'!$J$35</f>
        <v>28107</v>
      </c>
      <c r="I23" s="6">
        <f t="shared" si="2"/>
        <v>7.3999999999999996E-2</v>
      </c>
      <c r="J23" s="276">
        <f>'[1]18'!$J$29</f>
        <v>8729014</v>
      </c>
      <c r="K23" s="6">
        <f t="shared" si="3"/>
        <v>9.2114000000000001E-2</v>
      </c>
      <c r="L23" s="275">
        <f>'[1]18'!$J$31</f>
        <v>13760.31</v>
      </c>
      <c r="M23" s="6">
        <f t="shared" si="4"/>
        <v>4.4499999999989086</v>
      </c>
      <c r="N23" s="282">
        <v>732.16</v>
      </c>
      <c r="O23" s="283">
        <v>23938</v>
      </c>
      <c r="P23" s="331">
        <v>538.29</v>
      </c>
      <c r="Q23" s="331">
        <f>'[1]18'!$J$30</f>
        <v>4404.63</v>
      </c>
      <c r="R23" s="319">
        <f t="shared" si="5"/>
        <v>0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17177.34</v>
      </c>
      <c r="C24" s="6">
        <f t="shared" si="6"/>
        <v>5.0499999999992724</v>
      </c>
      <c r="D24" s="276">
        <f>'[1]19'!$J$32</f>
        <v>5107197</v>
      </c>
      <c r="E24" s="6">
        <f t="shared" si="0"/>
        <v>0.16648199999999999</v>
      </c>
      <c r="F24" s="277">
        <f>'[1]19'!$J$33</f>
        <v>34.9131</v>
      </c>
      <c r="G24" s="6">
        <f t="shared" si="8"/>
        <v>1.0000000000331966E-4</v>
      </c>
      <c r="H24" s="276">
        <f>'[1]19'!$J$35</f>
        <v>28107</v>
      </c>
      <c r="I24" s="6">
        <f t="shared" si="2"/>
        <v>0</v>
      </c>
      <c r="J24" s="276">
        <f>'[1]19'!$J$29</f>
        <v>8849320</v>
      </c>
      <c r="K24" s="6">
        <f t="shared" si="3"/>
        <v>0.120306</v>
      </c>
      <c r="L24" s="275">
        <f>'[1]19'!$J$31</f>
        <v>13765.31</v>
      </c>
      <c r="M24" s="6">
        <f t="shared" si="4"/>
        <v>5</v>
      </c>
      <c r="N24" s="282">
        <v>732.26</v>
      </c>
      <c r="O24" s="283">
        <v>24091</v>
      </c>
      <c r="P24" s="331">
        <v>538.36</v>
      </c>
      <c r="Q24" s="331">
        <f>'[1]19'!$J$30</f>
        <v>4404.63</v>
      </c>
      <c r="R24" s="319">
        <f t="shared" si="5"/>
        <v>0</v>
      </c>
      <c r="S24" s="339"/>
      <c r="T24" s="325" t="str">
        <f t="shared" si="7"/>
        <v/>
      </c>
    </row>
    <row r="25" spans="1:20" ht="15" customHeight="1" x14ac:dyDescent="0.2">
      <c r="A25" s="145">
        <v>20</v>
      </c>
      <c r="B25" s="275">
        <f>'[1]20'!$J$34</f>
        <v>17180.669999999998</v>
      </c>
      <c r="C25" s="6">
        <f t="shared" si="6"/>
        <v>3.3299999999981083</v>
      </c>
      <c r="D25" s="276">
        <f>'[1]20'!$J$32</f>
        <v>5107197</v>
      </c>
      <c r="E25" s="6">
        <f t="shared" si="0"/>
        <v>0</v>
      </c>
      <c r="F25" s="277">
        <f>'[1]20'!$J$33</f>
        <v>34.978099999999998</v>
      </c>
      <c r="G25" s="6">
        <f t="shared" si="8"/>
        <v>6.4999999999997726E-2</v>
      </c>
      <c r="H25" s="276">
        <f>'[1]20'!$J$35</f>
        <v>28107</v>
      </c>
      <c r="I25" s="6">
        <f t="shared" si="2"/>
        <v>0</v>
      </c>
      <c r="J25" s="276">
        <f>'[1]20'!$J$29</f>
        <v>8913535</v>
      </c>
      <c r="K25" s="6">
        <f t="shared" si="3"/>
        <v>6.4214999999999994E-2</v>
      </c>
      <c r="L25" s="275">
        <f>'[1]20'!$J$31</f>
        <v>13769.08</v>
      </c>
      <c r="M25" s="6">
        <f t="shared" si="4"/>
        <v>3.7700000000004366</v>
      </c>
      <c r="N25" s="282">
        <v>732.55</v>
      </c>
      <c r="O25" s="283">
        <v>24504</v>
      </c>
      <c r="P25" s="331">
        <v>538.73</v>
      </c>
      <c r="Q25" s="331">
        <f>'[1]20'!$J$30</f>
        <v>4404.79</v>
      </c>
      <c r="R25" s="319">
        <f t="shared" si="5"/>
        <v>0.15999999999985448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17185.689999999999</v>
      </c>
      <c r="C26" s="6">
        <f t="shared" si="6"/>
        <v>5.0200000000004366</v>
      </c>
      <c r="D26" s="276">
        <f>'[1]21'!$J$32</f>
        <v>5171539</v>
      </c>
      <c r="E26" s="6">
        <f t="shared" si="0"/>
        <v>6.4341999999999996E-2</v>
      </c>
      <c r="F26" s="277">
        <f>'[1]21'!$J$33</f>
        <v>34.978200000000001</v>
      </c>
      <c r="G26" s="6">
        <f t="shared" si="8"/>
        <v>1.0000000000331966E-4</v>
      </c>
      <c r="H26" s="276">
        <f>'[1]21'!$J$35</f>
        <v>28107</v>
      </c>
      <c r="I26" s="6">
        <f t="shared" si="2"/>
        <v>0</v>
      </c>
      <c r="J26" s="276">
        <f>'[1]21'!$J$29</f>
        <v>9013515</v>
      </c>
      <c r="K26" s="6">
        <f t="shared" si="3"/>
        <v>9.9979999999999999E-2</v>
      </c>
      <c r="L26" s="275">
        <f>'[1]21'!$J$31</f>
        <v>13773.95</v>
      </c>
      <c r="M26" s="6">
        <f t="shared" si="4"/>
        <v>4.8700000000008004</v>
      </c>
      <c r="N26" s="282">
        <v>732.98</v>
      </c>
      <c r="O26" s="283">
        <v>25199</v>
      </c>
      <c r="P26" s="331">
        <v>539.26</v>
      </c>
      <c r="Q26" s="331">
        <f>'[1]21'!$J$30</f>
        <v>4404.79</v>
      </c>
      <c r="R26" s="319">
        <f t="shared" si="5"/>
        <v>0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17190.919999999998</v>
      </c>
      <c r="C27" s="6">
        <f t="shared" si="6"/>
        <v>5.2299999999995634</v>
      </c>
      <c r="D27" s="276">
        <f>'[1]22'!$J$32</f>
        <v>5411789</v>
      </c>
      <c r="E27" s="6">
        <f t="shared" si="0"/>
        <v>0.24024999999999999</v>
      </c>
      <c r="F27" s="277">
        <f>'[1]22'!$J$33</f>
        <v>34.978200000000001</v>
      </c>
      <c r="G27" s="6">
        <f t="shared" si="8"/>
        <v>0</v>
      </c>
      <c r="H27" s="276">
        <f>'[1]22'!$J$35</f>
        <v>28257</v>
      </c>
      <c r="I27" s="6">
        <f t="shared" si="2"/>
        <v>0.15</v>
      </c>
      <c r="J27" s="276">
        <f>'[1]22'!$J$29</f>
        <v>9116572</v>
      </c>
      <c r="K27" s="6">
        <f t="shared" si="3"/>
        <v>0.103057</v>
      </c>
      <c r="L27" s="275">
        <f>'[1]22'!$J$31</f>
        <v>13779.34</v>
      </c>
      <c r="M27" s="6">
        <f t="shared" si="4"/>
        <v>5.3899999999994179</v>
      </c>
      <c r="N27" s="282">
        <v>733.03</v>
      </c>
      <c r="O27" s="283">
        <v>25276</v>
      </c>
      <c r="P27" s="331">
        <v>538.95000000000005</v>
      </c>
      <c r="Q27" s="331">
        <f>'[1]22'!$J$30</f>
        <v>4404.79</v>
      </c>
      <c r="R27" s="319">
        <f t="shared" si="5"/>
        <v>0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17194.68</v>
      </c>
      <c r="C28" s="6">
        <f t="shared" si="6"/>
        <v>3.7600000000020373</v>
      </c>
      <c r="D28" s="276">
        <f>'[1]23'!$J$32</f>
        <v>5487508</v>
      </c>
      <c r="E28" s="6">
        <f t="shared" si="0"/>
        <v>7.5718999999999995E-2</v>
      </c>
      <c r="F28" s="277">
        <f>'[1]23'!$J$33</f>
        <v>34.978299999999997</v>
      </c>
      <c r="G28" s="6">
        <f t="shared" ref="G28:G34" si="9">IF(ISBLANK(F28),"",(F28-F27))</f>
        <v>9.9999999996214228E-5</v>
      </c>
      <c r="H28" s="276">
        <f>'[1]23'!$J$35</f>
        <v>28404</v>
      </c>
      <c r="I28" s="6">
        <f t="shared" si="2"/>
        <v>0.14699999999999999</v>
      </c>
      <c r="J28" s="276">
        <f>'[1]23'!$J$29</f>
        <v>9202441</v>
      </c>
      <c r="K28" s="6">
        <f t="shared" si="3"/>
        <v>8.5869000000000001E-2</v>
      </c>
      <c r="L28" s="275">
        <f>'[1]23'!$J$31</f>
        <v>13783.34</v>
      </c>
      <c r="M28" s="6">
        <f t="shared" si="4"/>
        <v>4</v>
      </c>
      <c r="N28" s="282">
        <v>733.07</v>
      </c>
      <c r="O28" s="283">
        <v>25338</v>
      </c>
      <c r="P28" s="331">
        <v>538.61</v>
      </c>
      <c r="Q28" s="331">
        <f>'[1]23'!$J$30</f>
        <v>4404.79</v>
      </c>
      <c r="R28" s="319">
        <f t="shared" si="5"/>
        <v>0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17199.98</v>
      </c>
      <c r="C29" s="6">
        <f t="shared" si="6"/>
        <v>5.2999999999992724</v>
      </c>
      <c r="D29" s="276">
        <f>'[1]24'!$J$32</f>
        <v>5734927</v>
      </c>
      <c r="E29" s="6">
        <f t="shared" si="0"/>
        <v>0.247419</v>
      </c>
      <c r="F29" s="277">
        <f>'[1]24'!$J$33</f>
        <v>35.023800000000001</v>
      </c>
      <c r="G29" s="6">
        <f t="shared" si="9"/>
        <v>4.5500000000004093E-2</v>
      </c>
      <c r="H29" s="276">
        <f>'[1]24'!$J$35</f>
        <v>28550</v>
      </c>
      <c r="I29" s="6">
        <f t="shared" si="2"/>
        <v>0.14599999999999999</v>
      </c>
      <c r="J29" s="276">
        <f>'[1]24'!$J$29</f>
        <v>9305215</v>
      </c>
      <c r="K29" s="6">
        <f t="shared" si="3"/>
        <v>0.102774</v>
      </c>
      <c r="L29" s="275">
        <f>'[1]24'!$J$31</f>
        <v>13788.36</v>
      </c>
      <c r="M29" s="6">
        <f t="shared" si="4"/>
        <v>5.0200000000004366</v>
      </c>
      <c r="N29" s="282">
        <v>733.12</v>
      </c>
      <c r="O29" s="283">
        <v>25416</v>
      </c>
      <c r="P29" s="331">
        <v>538.03</v>
      </c>
      <c r="Q29" s="331">
        <f>'[1]24'!$J$30</f>
        <v>4404.79</v>
      </c>
      <c r="R29" s="319">
        <f t="shared" si="5"/>
        <v>0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17205.13</v>
      </c>
      <c r="C30" s="6">
        <f t="shared" si="6"/>
        <v>5.1500000000014552</v>
      </c>
      <c r="D30" s="276">
        <f>'[1]25'!$J$32</f>
        <v>5833780</v>
      </c>
      <c r="E30" s="6">
        <f t="shared" si="0"/>
        <v>9.8852999999999996E-2</v>
      </c>
      <c r="F30" s="277">
        <f>'[1]25'!$J$33</f>
        <v>35.090699999999998</v>
      </c>
      <c r="G30" s="6">
        <f t="shared" si="9"/>
        <v>6.6899999999996851E-2</v>
      </c>
      <c r="H30" s="276">
        <f>'[1]25'!$J$35</f>
        <v>28550</v>
      </c>
      <c r="I30" s="6">
        <f t="shared" si="2"/>
        <v>0</v>
      </c>
      <c r="J30" s="276">
        <f>'[1]25'!$J$29</f>
        <v>9406321</v>
      </c>
      <c r="K30" s="6">
        <f t="shared" si="3"/>
        <v>0.101106</v>
      </c>
      <c r="L30" s="275">
        <f>'[1]25'!$J$31</f>
        <v>13793.57</v>
      </c>
      <c r="M30" s="6">
        <f t="shared" si="4"/>
        <v>5.2099999999991269</v>
      </c>
      <c r="N30" s="282">
        <v>733.04</v>
      </c>
      <c r="O30" s="283">
        <v>25292</v>
      </c>
      <c r="P30" s="331">
        <v>537.89</v>
      </c>
      <c r="Q30" s="331">
        <f>'[1]25'!$J$30</f>
        <v>4404.79</v>
      </c>
      <c r="R30" s="319">
        <f t="shared" si="5"/>
        <v>0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17208.36</v>
      </c>
      <c r="C31" s="6">
        <f t="shared" si="6"/>
        <v>3.2299999999995634</v>
      </c>
      <c r="D31" s="276">
        <f>'[1]26'!$J$32</f>
        <v>5984535</v>
      </c>
      <c r="E31" s="6">
        <f t="shared" si="0"/>
        <v>0.150755</v>
      </c>
      <c r="F31" s="277">
        <f>'[1]26'!$J$33</f>
        <v>35.090800000000002</v>
      </c>
      <c r="G31" s="6">
        <f t="shared" si="9"/>
        <v>1.0000000000331966E-4</v>
      </c>
      <c r="H31" s="276">
        <f>'[1]26'!$J$35</f>
        <v>28666</v>
      </c>
      <c r="I31" s="6">
        <f t="shared" si="2"/>
        <v>0.11600000000000001</v>
      </c>
      <c r="J31" s="276">
        <f>'[1]26'!$J$29</f>
        <v>9480828</v>
      </c>
      <c r="K31" s="6">
        <f t="shared" si="3"/>
        <v>7.4507000000000004E-2</v>
      </c>
      <c r="L31" s="275">
        <f>'[1]26'!$J$31</f>
        <v>13797.35</v>
      </c>
      <c r="M31" s="6">
        <f t="shared" si="4"/>
        <v>3.7800000000006548</v>
      </c>
      <c r="N31" s="282">
        <v>733.07</v>
      </c>
      <c r="O31" s="283">
        <v>25338</v>
      </c>
      <c r="P31" s="331">
        <v>537.87</v>
      </c>
      <c r="Q31" s="331">
        <f>'[1]26'!$J$30</f>
        <v>4406.62</v>
      </c>
      <c r="R31" s="319">
        <f t="shared" si="5"/>
        <v>1.8299999999999272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17213.47</v>
      </c>
      <c r="C32" s="6">
        <f t="shared" si="6"/>
        <v>5.1100000000005821</v>
      </c>
      <c r="D32" s="276">
        <f>'[1]27'!$J$32</f>
        <v>5984535</v>
      </c>
      <c r="E32" s="6">
        <f t="shared" si="0"/>
        <v>0</v>
      </c>
      <c r="F32" s="277">
        <f>'[1]27'!$J$33</f>
        <v>35.090899999999998</v>
      </c>
      <c r="G32" s="6">
        <f t="shared" si="9"/>
        <v>9.9999999996214228E-5</v>
      </c>
      <c r="H32" s="276">
        <f>'[1]27'!$J$35</f>
        <v>28763</v>
      </c>
      <c r="I32" s="6">
        <f t="shared" si="2"/>
        <v>9.7000000000000003E-2</v>
      </c>
      <c r="J32" s="276">
        <f>'[1]27'!$J$29</f>
        <v>9580723</v>
      </c>
      <c r="K32" s="6">
        <f t="shared" si="3"/>
        <v>9.9894999999999998E-2</v>
      </c>
      <c r="L32" s="275">
        <f>'[1]27'!$J$31</f>
        <v>13802.35</v>
      </c>
      <c r="M32" s="6">
        <f t="shared" si="4"/>
        <v>5</v>
      </c>
      <c r="N32" s="282">
        <v>733.14</v>
      </c>
      <c r="O32" s="283">
        <v>25447</v>
      </c>
      <c r="P32" s="331">
        <v>537.73</v>
      </c>
      <c r="Q32" s="331">
        <f>'[1]27'!$J$30</f>
        <v>4411.6499999999996</v>
      </c>
      <c r="R32" s="319">
        <f t="shared" si="5"/>
        <v>5.0299999999997453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17218.599999999999</v>
      </c>
      <c r="C33" s="6">
        <f t="shared" si="6"/>
        <v>5.1299999999973807</v>
      </c>
      <c r="D33" s="276">
        <f>'[1]28'!$J$32</f>
        <v>6109159</v>
      </c>
      <c r="E33" s="6">
        <f t="shared" si="0"/>
        <v>0.124624</v>
      </c>
      <c r="F33" s="277">
        <f>'[1]28'!$J$33</f>
        <v>35.160299999999999</v>
      </c>
      <c r="G33" s="6">
        <f t="shared" si="9"/>
        <v>6.9400000000001683E-2</v>
      </c>
      <c r="H33" s="276">
        <f>'[1]28'!$J$35</f>
        <v>28763</v>
      </c>
      <c r="I33" s="6">
        <f t="shared" si="2"/>
        <v>0</v>
      </c>
      <c r="J33" s="276">
        <f>'[1]28'!$J$29</f>
        <v>9682825</v>
      </c>
      <c r="K33" s="6">
        <f t="shared" si="3"/>
        <v>0.102102</v>
      </c>
      <c r="L33" s="275">
        <f>'[1]28'!$J$31</f>
        <v>13807.47</v>
      </c>
      <c r="M33" s="6">
        <f t="shared" si="4"/>
        <v>5.1199999999989814</v>
      </c>
      <c r="N33" s="282">
        <v>733.16</v>
      </c>
      <c r="O33" s="283">
        <v>24578</v>
      </c>
      <c r="P33" s="331">
        <v>537.70000000000005</v>
      </c>
      <c r="Q33" s="331">
        <f>'[1]28'!$J$30</f>
        <v>4416.6400000000003</v>
      </c>
      <c r="R33" s="319">
        <f t="shared" si="5"/>
        <v>4.9900000000006912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17222.810000000001</v>
      </c>
      <c r="C34" s="6">
        <f t="shared" si="6"/>
        <v>4.2100000000027649</v>
      </c>
      <c r="D34" s="276">
        <f>'[1]29'!$J$32</f>
        <v>6166023</v>
      </c>
      <c r="E34" s="6">
        <f t="shared" si="0"/>
        <v>5.6863999999999998E-2</v>
      </c>
      <c r="F34" s="277">
        <f>'[1]29'!$J$33</f>
        <v>35.160400000000003</v>
      </c>
      <c r="G34" s="6">
        <f t="shared" si="9"/>
        <v>1.0000000000331966E-4</v>
      </c>
      <c r="H34" s="276">
        <f>'[1]29'!$J$35</f>
        <v>28907</v>
      </c>
      <c r="I34" s="6">
        <f t="shared" si="2"/>
        <v>0.14399999999999999</v>
      </c>
      <c r="J34" s="276">
        <f>'[1]29'!$J$29</f>
        <v>9773027</v>
      </c>
      <c r="K34" s="6">
        <f t="shared" si="3"/>
        <v>9.0202000000000004E-2</v>
      </c>
      <c r="L34" s="275">
        <f>'[1]29'!$J$31</f>
        <v>13811.75</v>
      </c>
      <c r="M34" s="6">
        <f t="shared" si="4"/>
        <v>4.2800000000006548</v>
      </c>
      <c r="N34" s="282">
        <v>733.16</v>
      </c>
      <c r="O34" s="283">
        <v>25478</v>
      </c>
      <c r="P34" s="331">
        <v>537.67999999999995</v>
      </c>
      <c r="Q34" s="331">
        <f>'[1]29'!$J$30</f>
        <v>4421.63</v>
      </c>
      <c r="R34" s="319">
        <f t="shared" si="5"/>
        <v>4.9899999999997817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/>
      <c r="C35" s="6"/>
      <c r="D35" s="276"/>
      <c r="E35" s="6"/>
      <c r="F35" s="277"/>
      <c r="G35" s="6"/>
      <c r="H35" s="276"/>
      <c r="I35" s="6"/>
      <c r="J35" s="276"/>
      <c r="K35" s="6"/>
      <c r="L35" s="275"/>
      <c r="M35" s="6"/>
      <c r="N35" s="282"/>
      <c r="O35" s="283"/>
      <c r="P35" s="331"/>
      <c r="Q35" s="331"/>
      <c r="R35" s="319"/>
      <c r="S35" s="284"/>
      <c r="T35" s="325"/>
    </row>
    <row r="36" spans="1:20" ht="13.5" thickBot="1" x14ac:dyDescent="0.25">
      <c r="A36" s="146">
        <v>31</v>
      </c>
      <c r="B36" s="275"/>
      <c r="C36" s="6"/>
      <c r="D36" s="276"/>
      <c r="E36" s="6"/>
      <c r="F36" s="277"/>
      <c r="G36" s="6"/>
      <c r="H36" s="276"/>
      <c r="I36" s="6"/>
      <c r="J36" s="276"/>
      <c r="K36" s="6"/>
      <c r="L36" s="275"/>
      <c r="M36" s="6"/>
      <c r="N36" s="285"/>
      <c r="O36" s="286"/>
      <c r="P36" s="332"/>
      <c r="Q36" s="331"/>
      <c r="R36" s="319"/>
      <c r="S36" s="287"/>
      <c r="T36" s="326"/>
    </row>
    <row r="37" spans="1:20" s="14" customFormat="1" x14ac:dyDescent="0.2">
      <c r="A37" s="147" t="s">
        <v>12</v>
      </c>
      <c r="B37" s="148">
        <f>SUMIF(B6:B36,"&lt;&gt;#VALUE!")</f>
        <v>497597.67999999988</v>
      </c>
      <c r="C37" s="148">
        <f>SUMIF(C6:C36,"&lt;&gt;#VALUE!")</f>
        <v>133.81999999999971</v>
      </c>
      <c r="D37" s="149"/>
      <c r="E37" s="148">
        <f>SUMIF(E6:E36,"&lt;&gt;#VALUE!")</f>
        <v>3.2979859999999994</v>
      </c>
      <c r="F37" s="149"/>
      <c r="G37" s="148">
        <f>SUMIF(G6:G36,"&lt;&gt;#VALUE!")</f>
        <v>0.60760000000000502</v>
      </c>
      <c r="H37" s="149"/>
      <c r="I37" s="148">
        <f>SUMIF(I6:I36,"&lt;&gt;#VALUE!")</f>
        <v>2.1760000000000002</v>
      </c>
      <c r="J37" s="150"/>
      <c r="K37" s="148">
        <f>SUMIF(K6:K36,"&lt;&gt;#VALUE!")</f>
        <v>2.7395840000000007</v>
      </c>
      <c r="L37" s="148"/>
      <c r="M37" s="148">
        <f>SUMIF(M6:M36,"&lt;&gt;#VALUE!")</f>
        <v>136.53000000000065</v>
      </c>
      <c r="N37" s="148"/>
      <c r="O37" s="197"/>
      <c r="P37" s="148"/>
      <c r="Q37" s="314"/>
      <c r="R37" s="320">
        <f>SUMIF(R6:R36,"&lt;&gt;#VALUE!")</f>
        <v>17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17158.540689655169</v>
      </c>
      <c r="C38" s="143">
        <f>AVERAGEIF(C6:C36,"&lt;&gt;#VALUE!")</f>
        <v>4.6144827586206798</v>
      </c>
      <c r="D38" s="143"/>
      <c r="E38" s="143">
        <f>AVERAGEIF(E6:E36,"&lt;&gt;#VALUE!")</f>
        <v>0.11372365517241377</v>
      </c>
      <c r="F38" s="143"/>
      <c r="G38" s="143">
        <f>AVERAGEIF(G6:G36,"&lt;&gt;#VALUE!")</f>
        <v>2.0951724137931206E-2</v>
      </c>
      <c r="H38" s="143"/>
      <c r="I38" s="143">
        <f>AVERAGEIF(I6:I36,"&lt;&gt;#VALUE!")</f>
        <v>7.5034482758620694E-2</v>
      </c>
      <c r="J38" s="143"/>
      <c r="K38" s="143">
        <f>AVERAGEIF(K6:K36,"&lt;&gt;#VALUE!")</f>
        <v>9.4468413793103473E-2</v>
      </c>
      <c r="L38" s="143"/>
      <c r="M38" s="143">
        <f>AVERAGEIF(M6:M36,"&lt;&gt;#VALUE!")</f>
        <v>4.7079310344827814</v>
      </c>
      <c r="N38" s="143">
        <f>AVERAGEIF(N6:N36,"&lt;&gt;#VALUE!")</f>
        <v>732.01714285714286</v>
      </c>
      <c r="O38" s="198"/>
      <c r="P38" s="143">
        <f>AVERAGEIF(P6:P36,"&lt;&gt;#VALUE!")</f>
        <v>536.83586206896564</v>
      </c>
      <c r="Q38" s="315"/>
      <c r="R38" s="321">
        <f>AVERAGEIF(R6:R36,"&lt;&gt;#VALUE!")</f>
        <v>0.58620689655172409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3.1400000000030559</v>
      </c>
      <c r="D39" s="16"/>
      <c r="E39" s="16">
        <f>MIN(E6:E36)</f>
        <v>0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6.4214999999999994E-2</v>
      </c>
      <c r="L39" s="16"/>
      <c r="M39" s="16">
        <f>MIN(M6:M36)</f>
        <v>3.7700000000004366</v>
      </c>
      <c r="N39" s="16">
        <f>MIN(N6:N36)</f>
        <v>731.05</v>
      </c>
      <c r="O39" s="199"/>
      <c r="P39" s="16">
        <f>MIN(P6:P36)</f>
        <v>534.66</v>
      </c>
      <c r="Q39" s="316"/>
      <c r="R39" s="322">
        <f>MIN(R6:R36)</f>
        <v>0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5.4599999999991269</v>
      </c>
      <c r="D40" s="153"/>
      <c r="E40" s="153">
        <f>MAX(E6:E36)</f>
        <v>0.26829999999999998</v>
      </c>
      <c r="F40" s="153"/>
      <c r="G40" s="153">
        <f>MAX(G6:G36)</f>
        <v>8.7900000000004752E-2</v>
      </c>
      <c r="H40" s="153"/>
      <c r="I40" s="153">
        <f>MAX(I6:I36)</f>
        <v>0.20699999999999999</v>
      </c>
      <c r="J40" s="153"/>
      <c r="K40" s="153">
        <f>MAX(K6:K36)</f>
        <v>0.120306</v>
      </c>
      <c r="L40" s="153"/>
      <c r="M40" s="153">
        <f>MAX(M6:M36)</f>
        <v>5.6300000000010186</v>
      </c>
      <c r="N40" s="153">
        <f>MAX(N6:N36)</f>
        <v>733.16</v>
      </c>
      <c r="O40" s="200"/>
      <c r="P40" s="153">
        <f>MAX(P6:P36)</f>
        <v>539.26</v>
      </c>
      <c r="Q40" s="317"/>
      <c r="R40" s="323">
        <f>MAX(R6:R36)</f>
        <v>5.0299999999997453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49" t="s">
        <v>11</v>
      </c>
      <c r="F42" s="349"/>
      <c r="G42" s="349"/>
      <c r="H42" s="349"/>
      <c r="I42" s="349"/>
    </row>
    <row r="43" spans="1:20" x14ac:dyDescent="0.2">
      <c r="A43" s="1"/>
    </row>
    <row r="45" spans="1:20" x14ac:dyDescent="0.2">
      <c r="B45" s="346" t="s">
        <v>10</v>
      </c>
      <c r="C45" s="346"/>
      <c r="D45" s="347"/>
      <c r="E45" s="19">
        <f>SUM(C37-E37)</f>
        <v>130.5220139999997</v>
      </c>
      <c r="F45" s="3"/>
      <c r="H45" s="346" t="s">
        <v>9</v>
      </c>
      <c r="I45" s="346"/>
      <c r="J45" s="346"/>
      <c r="K45" s="20">
        <f>SUM(E45-E49)</f>
        <v>-1.0924020000009591</v>
      </c>
    </row>
    <row r="46" spans="1:20" x14ac:dyDescent="0.2">
      <c r="B46" s="345" t="s">
        <v>8</v>
      </c>
      <c r="C46" s="345"/>
      <c r="D46" s="345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46" t="s">
        <v>7</v>
      </c>
      <c r="C49" s="346"/>
      <c r="D49" s="346"/>
      <c r="E49" s="20">
        <f>SUM(M37-K37-I37)</f>
        <v>131.61441600000066</v>
      </c>
      <c r="H49" s="344" t="s">
        <v>6</v>
      </c>
      <c r="I49" s="344"/>
      <c r="J49" s="344"/>
      <c r="K49" s="19">
        <f>SUMIF(C6:C36,"&gt;0")/COUNTIF(C6:C36,"&gt;0")</f>
        <v>4.6144827586206798</v>
      </c>
    </row>
    <row r="50" spans="2:11" x14ac:dyDescent="0.2">
      <c r="B50" s="345" t="s">
        <v>5</v>
      </c>
      <c r="C50" s="345"/>
      <c r="D50" s="345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46" t="s">
        <v>4</v>
      </c>
      <c r="C53" s="346"/>
      <c r="D53" s="346"/>
      <c r="E53" s="20">
        <f>SUM(E37-G37-I37)</f>
        <v>0.51438599999999424</v>
      </c>
      <c r="H53" s="346" t="s">
        <v>3</v>
      </c>
      <c r="I53" s="346"/>
      <c r="J53" s="346"/>
      <c r="K53" s="20">
        <f>MAX(C6:C36)</f>
        <v>5.4599999999991269</v>
      </c>
    </row>
    <row r="54" spans="2:11" x14ac:dyDescent="0.2">
      <c r="B54" s="345" t="s">
        <v>2</v>
      </c>
      <c r="C54" s="345"/>
      <c r="D54" s="345"/>
    </row>
    <row r="55" spans="2:11" x14ac:dyDescent="0.2">
      <c r="B55" s="345" t="s">
        <v>1</v>
      </c>
      <c r="C55" s="345"/>
      <c r="D55" s="345"/>
      <c r="E55" s="17"/>
    </row>
    <row r="56" spans="2:11" x14ac:dyDescent="0.2">
      <c r="B56" s="345" t="s">
        <v>0</v>
      </c>
      <c r="C56" s="345"/>
      <c r="D56" s="345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5" sqref="P25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58"/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</row>
    <row r="2" spans="1:29" ht="13.15" customHeight="1" thickBot="1" x14ac:dyDescent="0.3">
      <c r="A2" s="374" t="s">
        <v>52</v>
      </c>
      <c r="B2" s="375"/>
      <c r="C2" s="375"/>
      <c r="D2" s="375"/>
      <c r="E2" s="375"/>
      <c r="F2" s="375"/>
      <c r="G2" s="375"/>
      <c r="H2" s="375"/>
      <c r="I2" s="375"/>
      <c r="J2" s="375"/>
      <c r="K2" s="183"/>
      <c r="L2" s="373" t="s">
        <v>81</v>
      </c>
      <c r="M2" s="373"/>
      <c r="N2" s="371" t="s">
        <v>121</v>
      </c>
      <c r="O2" s="372"/>
    </row>
    <row r="3" spans="1:29" ht="13.5" customHeight="1" thickBot="1" x14ac:dyDescent="0.25">
      <c r="A3" s="359" t="s">
        <v>24</v>
      </c>
      <c r="B3" s="362" t="s">
        <v>53</v>
      </c>
      <c r="C3" s="362" t="s">
        <v>28</v>
      </c>
      <c r="D3" s="365" t="s">
        <v>118</v>
      </c>
      <c r="E3" s="368" t="s">
        <v>29</v>
      </c>
      <c r="F3" s="369"/>
      <c r="G3" s="369"/>
      <c r="H3" s="369"/>
      <c r="I3" s="369"/>
      <c r="J3" s="369"/>
      <c r="K3" s="369"/>
      <c r="L3" s="369"/>
      <c r="M3" s="369"/>
      <c r="N3" s="369"/>
      <c r="O3" s="370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0"/>
      <c r="B4" s="363"/>
      <c r="C4" s="363"/>
      <c r="D4" s="366"/>
      <c r="E4" s="354" t="s">
        <v>30</v>
      </c>
      <c r="F4" s="355"/>
      <c r="G4" s="355"/>
      <c r="H4" s="355" t="s">
        <v>31</v>
      </c>
      <c r="I4" s="355"/>
      <c r="J4" s="52" t="s">
        <v>32</v>
      </c>
      <c r="K4" s="356" t="s">
        <v>33</v>
      </c>
      <c r="L4" s="356"/>
      <c r="M4" s="356" t="s">
        <v>34</v>
      </c>
      <c r="N4" s="357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1"/>
      <c r="B5" s="364"/>
      <c r="C5" s="364"/>
      <c r="D5" s="367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48</v>
      </c>
      <c r="C6" s="154">
        <f>'[1]1'!$F$5</f>
        <v>0</v>
      </c>
      <c r="D6" s="136">
        <f>'[2]1'!$P$31</f>
        <v>15.166666666666666</v>
      </c>
      <c r="E6" s="271">
        <f>'[2]1'!$P$12</f>
        <v>5.61</v>
      </c>
      <c r="F6" s="269">
        <f>'[2]1'!$P$21</f>
        <v>1.6716666666666666</v>
      </c>
      <c r="G6" s="266">
        <f>'[2]1'!$P$32</f>
        <v>6.1666666666666668E-2</v>
      </c>
      <c r="H6" s="267">
        <f>'[2]1'!$P$10</f>
        <v>8.52</v>
      </c>
      <c r="I6" s="268">
        <f>'[2]1'!$P$30</f>
        <v>8.7966666666666669</v>
      </c>
      <c r="J6" s="267">
        <f>'[2]1'!$P$34</f>
        <v>3.7341666666666669</v>
      </c>
      <c r="K6" s="272">
        <f>'[2]1'!$P$9</f>
        <v>128</v>
      </c>
      <c r="L6" s="272">
        <f>'[2]1'!$P$29</f>
        <v>147.33333333333334</v>
      </c>
      <c r="M6" s="272">
        <f>'[2]1'!$P$7</f>
        <v>82</v>
      </c>
      <c r="N6" s="272">
        <f>'[2]1'!$P$27</f>
        <v>86</v>
      </c>
      <c r="O6" s="272">
        <f>'[2]1'!$P$28</f>
        <v>7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52</v>
      </c>
      <c r="C7" s="154">
        <f>'[1]2'!$F$5</f>
        <v>0</v>
      </c>
      <c r="D7" s="136">
        <f>'[2]2'!$P$31</f>
        <v>15</v>
      </c>
      <c r="E7" s="271">
        <f>'[2]2'!$P$12</f>
        <v>10.6</v>
      </c>
      <c r="F7" s="269">
        <f>'[2]2'!$P$21</f>
        <v>2.1949999999999998</v>
      </c>
      <c r="G7" s="266">
        <f>'[2]2'!$P$32</f>
        <v>7.0166666666666669E-2</v>
      </c>
      <c r="H7" s="267">
        <f>'[2]2'!$P$10</f>
        <v>8.42</v>
      </c>
      <c r="I7" s="268">
        <f>'[2]2'!$P$30</f>
        <v>8.7366666666666664</v>
      </c>
      <c r="J7" s="267">
        <f>'[2]2'!$P$34</f>
        <v>3.6650000000000005</v>
      </c>
      <c r="K7" s="272">
        <f>'[2]2'!$P$9</f>
        <v>122</v>
      </c>
      <c r="L7" s="272">
        <f>'[2]2'!$P$29</f>
        <v>146.33333333333334</v>
      </c>
      <c r="M7" s="272">
        <f>'[2]2'!$P$7</f>
        <v>89</v>
      </c>
      <c r="N7" s="288">
        <f>'[2]2'!$P$27</f>
        <v>82.666666666666671</v>
      </c>
      <c r="O7" s="288">
        <f>'[2]2'!$P$28</f>
        <v>6.333333333333333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64</v>
      </c>
      <c r="C8" s="154">
        <f>'[1]3'!$F$5</f>
        <v>0</v>
      </c>
      <c r="D8" s="136">
        <f>'[2]3'!$P$31</f>
        <v>15.5</v>
      </c>
      <c r="E8" s="271">
        <f>'[2]3'!$P$12</f>
        <v>9.23</v>
      </c>
      <c r="F8" s="269">
        <f>'[2]3'!$P$21</f>
        <v>2.246</v>
      </c>
      <c r="G8" s="266">
        <f>'[2]3'!$P$32</f>
        <v>6.9666666666666668E-2</v>
      </c>
      <c r="H8" s="267">
        <f>'[2]3'!$P$10</f>
        <v>8.5</v>
      </c>
      <c r="I8" s="268">
        <f>'[2]3'!$P$30</f>
        <v>8.7916666666666661</v>
      </c>
      <c r="J8" s="267">
        <f>'[2]3'!$P$34</f>
        <v>3.7075</v>
      </c>
      <c r="K8" s="272">
        <f>'[2]3'!$P$9</f>
        <v>126</v>
      </c>
      <c r="L8" s="272">
        <f>'[2]3'!$P$29</f>
        <v>144</v>
      </c>
      <c r="M8" s="272">
        <f>'[2]3'!$P$7</f>
        <v>88</v>
      </c>
      <c r="N8" s="272">
        <f>'[2]3'!$P$27</f>
        <v>75</v>
      </c>
      <c r="O8" s="272">
        <f>'[2]3'!$P$28</f>
        <v>5.333333333333333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36</v>
      </c>
      <c r="C9" s="154">
        <f>'[1]4'!$F$5</f>
        <v>0</v>
      </c>
      <c r="D9" s="136">
        <f>'[2]4'!$P$31</f>
        <v>14.666666666666666</v>
      </c>
      <c r="E9" s="271">
        <f>'[2]4'!$P$12</f>
        <v>9.69</v>
      </c>
      <c r="F9" s="269">
        <f>'[2]4'!$P$21</f>
        <v>1.93</v>
      </c>
      <c r="G9" s="266">
        <f>'[2]4'!$P$32</f>
        <v>7.3999999999999996E-2</v>
      </c>
      <c r="H9" s="267">
        <f>'[2]4'!$P$10</f>
        <v>8.41</v>
      </c>
      <c r="I9" s="268">
        <f>'[2]4'!$P$30</f>
        <v>8.7799999999999994</v>
      </c>
      <c r="J9" s="267">
        <f>'[2]4'!$P$34</f>
        <v>3.7250000000000001</v>
      </c>
      <c r="K9" s="272">
        <f>'[2]4'!$P$9</f>
        <v>133</v>
      </c>
      <c r="L9" s="272">
        <f>'[2]4'!$P$29</f>
        <v>137</v>
      </c>
      <c r="M9" s="272">
        <f>'[2]4'!$P$7</f>
        <v>96</v>
      </c>
      <c r="N9" s="272">
        <f>'[2]4'!$P$27</f>
        <v>73</v>
      </c>
      <c r="O9" s="272">
        <f>'[2]4'!$P$28</f>
        <v>4.666666666666667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35</v>
      </c>
      <c r="C10" s="154">
        <f>'[1]5'!$F$5</f>
        <v>0.1</v>
      </c>
      <c r="D10" s="136">
        <f>'[2]5'!$P$31</f>
        <v>14.333333333333334</v>
      </c>
      <c r="E10" s="271">
        <f>'[2]5'!$P$12</f>
        <v>9.5399999999999991</v>
      </c>
      <c r="F10" s="269">
        <f>'[2]5'!$P$21</f>
        <v>2.3540000000000001</v>
      </c>
      <c r="G10" s="266">
        <f>'[2]5'!$P$32</f>
        <v>8.8000000000000009E-2</v>
      </c>
      <c r="H10" s="267">
        <f>'[2]5'!$P$10</f>
        <v>8.41</v>
      </c>
      <c r="I10" s="268">
        <f>'[2]5'!$P$30</f>
        <v>8.8500000000000014</v>
      </c>
      <c r="J10" s="267">
        <f>'[2]5'!$P$34</f>
        <v>3.6675000000000004</v>
      </c>
      <c r="K10" s="272">
        <f>'[2]5'!$P$9</f>
        <v>131</v>
      </c>
      <c r="L10" s="272">
        <f>'[2]5'!$P$29</f>
        <v>132.66666666666666</v>
      </c>
      <c r="M10" s="272">
        <f>'[2]5'!$P$7</f>
        <v>87</v>
      </c>
      <c r="N10" s="272">
        <f>'[2]5'!$P$27</f>
        <v>71.333333333333329</v>
      </c>
      <c r="O10" s="272">
        <f>'[2]5'!$P$28</f>
        <v>7.333333333333333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34</v>
      </c>
      <c r="C11" s="154">
        <f>'[1]6'!$F$5</f>
        <v>0</v>
      </c>
      <c r="D11" s="136">
        <f>'[2]6'!$P$31</f>
        <v>14.166666666666666</v>
      </c>
      <c r="E11" s="271">
        <f>'[2]6'!$P$12</f>
        <v>10.199999999999999</v>
      </c>
      <c r="F11" s="269">
        <f>'[2]6'!$P$21</f>
        <v>2.38</v>
      </c>
      <c r="G11" s="266">
        <f>'[2]6'!$P$32</f>
        <v>8.9166666666666658E-2</v>
      </c>
      <c r="H11" s="267">
        <f>'[2]6'!$P$10</f>
        <v>8.26</v>
      </c>
      <c r="I11" s="268">
        <f>'[2]6'!$P$30</f>
        <v>8.7183333333333337</v>
      </c>
      <c r="J11" s="267">
        <f>'[2]6'!$P$34</f>
        <v>3.6374999999999997</v>
      </c>
      <c r="K11" s="272">
        <f>'[2]6'!$P$9</f>
        <v>126</v>
      </c>
      <c r="L11" s="272">
        <f>'[2]6'!$P$29</f>
        <v>143.33333333333334</v>
      </c>
      <c r="M11" s="272">
        <f>'[2]6'!$P$7</f>
        <v>92</v>
      </c>
      <c r="N11" s="272">
        <f>'[2]6'!$P$27</f>
        <v>82.666666666666671</v>
      </c>
      <c r="O11" s="272">
        <f>'[2]6'!$P$28</f>
        <v>4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39</v>
      </c>
      <c r="C12" s="154">
        <f>'[1]7'!$F$5</f>
        <v>0</v>
      </c>
      <c r="D12" s="136">
        <f>'[2]7'!$P$31</f>
        <v>15.833333333333334</v>
      </c>
      <c r="E12" s="271">
        <f>'[2]7'!$P$12</f>
        <v>9.4700000000000006</v>
      </c>
      <c r="F12" s="269">
        <f>'[2]7'!$P$21</f>
        <v>2.2416666666666671</v>
      </c>
      <c r="G12" s="266">
        <f>'[2]7'!$P$32</f>
        <v>6.4500000000000002E-2</v>
      </c>
      <c r="H12" s="267">
        <f>'[2]7'!$P$10</f>
        <v>8.35</v>
      </c>
      <c r="I12" s="268">
        <f>'[2]7'!$P$30</f>
        <v>8.7799999999999994</v>
      </c>
      <c r="J12" s="267">
        <f>'[2]7'!$P$34</f>
        <v>3.7008333333333332</v>
      </c>
      <c r="K12" s="272">
        <f>'[2]7'!$P$9</f>
        <v>140</v>
      </c>
      <c r="L12" s="272">
        <f>'[2]7'!$P$29</f>
        <v>142.66666666666666</v>
      </c>
      <c r="M12" s="272">
        <f>'[2]7'!$P$7</f>
        <v>97</v>
      </c>
      <c r="N12" s="272">
        <f>'[2]7'!$P$27</f>
        <v>78.666666666666671</v>
      </c>
      <c r="O12" s="272">
        <f>'[2]7'!$P$28</f>
        <v>5.333333333333333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61</v>
      </c>
      <c r="C13" s="154">
        <f>'[1]8'!$F$5</f>
        <v>0</v>
      </c>
      <c r="D13" s="136">
        <f>'[2]8'!$P$31</f>
        <v>13.5</v>
      </c>
      <c r="E13" s="271">
        <f>'[2]8'!$P$12</f>
        <v>7.53</v>
      </c>
      <c r="F13" s="269">
        <f>'[2]8'!$P$21</f>
        <v>2.3166666666666669</v>
      </c>
      <c r="G13" s="266">
        <f>'[2]8'!$P$32</f>
        <v>6.0666666666666667E-2</v>
      </c>
      <c r="H13" s="267">
        <f>'[2]8'!$P$10</f>
        <v>8.34</v>
      </c>
      <c r="I13" s="268">
        <f>'[2]8'!$P$30</f>
        <v>8.7750000000000004</v>
      </c>
      <c r="J13" s="267">
        <f>'[2]8'!$P$34</f>
        <v>3.6458333333333326</v>
      </c>
      <c r="K13" s="272">
        <f>'[2]8'!$P$9</f>
        <v>126</v>
      </c>
      <c r="L13" s="272">
        <f>'[2]8'!$P$29</f>
        <v>143.33333333333334</v>
      </c>
      <c r="M13" s="272">
        <f>'[2]8'!$P$7</f>
        <v>88</v>
      </c>
      <c r="N13" s="272">
        <f>'[2]8'!$P$27</f>
        <v>80.333333333333329</v>
      </c>
      <c r="O13" s="272">
        <f>'[2]8'!$P$28</f>
        <v>4.333333333333333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57</v>
      </c>
      <c r="C14" s="154">
        <f>'[1]9'!$F$5</f>
        <v>0.1</v>
      </c>
      <c r="D14" s="136">
        <f>'[2]9'!$P$31</f>
        <v>15.5</v>
      </c>
      <c r="E14" s="271">
        <f>'[2]9'!$P$12</f>
        <v>8.6999999999999993</v>
      </c>
      <c r="F14" s="269">
        <f>'[2]9'!$P$21</f>
        <v>2.2475000000000001</v>
      </c>
      <c r="G14" s="266">
        <f>'[2]9'!$P$32</f>
        <v>8.7333333333333332E-2</v>
      </c>
      <c r="H14" s="267">
        <f>'[2]9'!$P$10</f>
        <v>8.4600000000000009</v>
      </c>
      <c r="I14" s="268">
        <f>'[2]9'!$P$30</f>
        <v>8.8266666666666662</v>
      </c>
      <c r="J14" s="267">
        <f>'[2]9'!$P$34</f>
        <v>3.4381666666666661</v>
      </c>
      <c r="K14" s="272">
        <f>'[2]9'!$P$9</f>
        <v>125</v>
      </c>
      <c r="L14" s="272">
        <f>'[2]9'!$P$29</f>
        <v>140.33333333333334</v>
      </c>
      <c r="M14" s="272">
        <f>'[2]9'!$P$7</f>
        <v>94</v>
      </c>
      <c r="N14" s="272">
        <f>'[2]9'!$P$27</f>
        <v>78.666666666666671</v>
      </c>
      <c r="O14" s="272">
        <f>'[2]9'!$P$28</f>
        <v>6.333333333333333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40</v>
      </c>
      <c r="C15" s="154">
        <f>'[1]10'!$F$5</f>
        <v>0.3</v>
      </c>
      <c r="D15" s="136">
        <f>'[2]10'!$P$31</f>
        <v>14.5</v>
      </c>
      <c r="E15" s="271">
        <f>'[2]10'!$P$12</f>
        <v>10.5</v>
      </c>
      <c r="F15" s="269">
        <f>'[2]10'!$P$21</f>
        <v>1.9975000000000001</v>
      </c>
      <c r="G15" s="266">
        <f>'[2]10'!$P$32</f>
        <v>8.1333333333333327E-2</v>
      </c>
      <c r="H15" s="267">
        <f>'[2]10'!$P$10</f>
        <v>8.33</v>
      </c>
      <c r="I15" s="268">
        <f>'[2]10'!$P$30</f>
        <v>8.7416666666666654</v>
      </c>
      <c r="J15" s="267">
        <f>'[2]10'!$P$34</f>
        <v>3.6516666666666668</v>
      </c>
      <c r="K15" s="272">
        <f>'[2]10'!$P$9</f>
        <v>123</v>
      </c>
      <c r="L15" s="272">
        <f>'[2]10'!$P$29</f>
        <v>143.33333333333334</v>
      </c>
      <c r="M15" s="272">
        <f>'[2]10'!$P$7</f>
        <v>92</v>
      </c>
      <c r="N15" s="272">
        <f>'[2]10'!$P$27</f>
        <v>78.666666666666671</v>
      </c>
      <c r="O15" s="272">
        <f>'[2]10'!$P$28</f>
        <v>4.333333333333333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43</v>
      </c>
      <c r="C16" s="154">
        <f>'[1]11'!$F$5</f>
        <v>1.5</v>
      </c>
      <c r="D16" s="136">
        <f>'[2]11'!$P$31</f>
        <v>13.833333333333334</v>
      </c>
      <c r="E16" s="271">
        <f>'[2]11'!$P$12</f>
        <v>12.5</v>
      </c>
      <c r="F16" s="269">
        <f>'[2]11'!$P$21</f>
        <v>2.3820000000000006</v>
      </c>
      <c r="G16" s="266">
        <f>'[2]11'!$P$32</f>
        <v>8.4000000000000005E-2</v>
      </c>
      <c r="H16" s="267">
        <f>'[2]11'!$P$10</f>
        <v>8.39</v>
      </c>
      <c r="I16" s="268">
        <f>'[2]11'!$P$30</f>
        <v>8.8683333333333323</v>
      </c>
      <c r="J16" s="267">
        <f>'[2]11'!$P$34</f>
        <v>3.8675000000000002</v>
      </c>
      <c r="K16" s="272">
        <f>'[2]11'!$P$9</f>
        <v>140</v>
      </c>
      <c r="L16" s="272">
        <f>'[2]11'!$P$29</f>
        <v>141.33333333333334</v>
      </c>
      <c r="M16" s="272">
        <f>'[2]11'!$P$7</f>
        <v>90</v>
      </c>
      <c r="N16" s="272">
        <f>'[2]11'!$P$27</f>
        <v>71</v>
      </c>
      <c r="O16" s="272">
        <f>'[2]11'!$P$28</f>
        <v>7.333333333333333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43</v>
      </c>
      <c r="C17" s="154" t="str">
        <f>'[1]12'!$F$5</f>
        <v>2"</v>
      </c>
      <c r="D17" s="136">
        <f>'[2]12'!$P$31</f>
        <v>14.833333333333334</v>
      </c>
      <c r="E17" s="271">
        <f>'[2]12'!$P$12</f>
        <v>15.9</v>
      </c>
      <c r="F17" s="269">
        <f>'[2]12'!$P$21</f>
        <v>2.1779999999999999</v>
      </c>
      <c r="G17" s="266">
        <f>'[2]12'!$P$32</f>
        <v>0.12283333333333334</v>
      </c>
      <c r="H17" s="267">
        <f>'[2]12'!$P$10</f>
        <v>8.0500000000000007</v>
      </c>
      <c r="I17" s="268">
        <f>'[2]12'!$P$30</f>
        <v>8.8183333333333334</v>
      </c>
      <c r="J17" s="267">
        <f>'[2]12'!$P$34</f>
        <v>3.8016666666666676</v>
      </c>
      <c r="K17" s="272">
        <f>'[2]12'!$P$9</f>
        <v>135</v>
      </c>
      <c r="L17" s="272">
        <f>'[2]12'!$P$29</f>
        <v>140</v>
      </c>
      <c r="M17" s="272">
        <f>'[2]12'!$P$7</f>
        <v>96</v>
      </c>
      <c r="N17" s="272">
        <f>'[2]12'!$P$27</f>
        <v>74.666666666666671</v>
      </c>
      <c r="O17" s="272">
        <f>'[2]12'!$P$28</f>
        <v>6.666666666666667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34</v>
      </c>
      <c r="C18" s="154" t="str">
        <f>'[1]13'!$F$5</f>
        <v>.1"</v>
      </c>
      <c r="D18" s="136">
        <f>'[2]13'!$P$31</f>
        <v>13.833333333333334</v>
      </c>
      <c r="E18" s="271">
        <f>'[2]13'!$P$12</f>
        <v>12.6</v>
      </c>
      <c r="F18" s="269">
        <f>'[2]13'!$P$21</f>
        <v>1.9600000000000002</v>
      </c>
      <c r="G18" s="266">
        <f>'[2]13'!$P$32</f>
        <v>0.10449999999999998</v>
      </c>
      <c r="H18" s="267">
        <f>'[2]13'!$P$10</f>
        <v>8.3800000000000008</v>
      </c>
      <c r="I18" s="268">
        <f>'[2]13'!$P$30</f>
        <v>8.826666666666668</v>
      </c>
      <c r="J18" s="267">
        <f>'[2]13'!$P$34</f>
        <v>3.7591666666666668</v>
      </c>
      <c r="K18" s="272">
        <f>'[2]13'!$P$9</f>
        <v>126</v>
      </c>
      <c r="L18" s="272">
        <f>'[2]13'!$P$29</f>
        <v>98.042333333333332</v>
      </c>
      <c r="M18" s="272">
        <f>'[2]13'!$P$7</f>
        <v>97</v>
      </c>
      <c r="N18" s="272">
        <f>'[2]13'!$P$27</f>
        <v>79.333333333333329</v>
      </c>
      <c r="O18" s="272">
        <f>'[2]13'!$P$28</f>
        <v>8.6666666666666661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40</v>
      </c>
      <c r="C19" s="154">
        <f>'[1]14'!$F$5</f>
        <v>0</v>
      </c>
      <c r="D19" s="136">
        <f>'[2]14'!$P$31</f>
        <v>13.833333333333334</v>
      </c>
      <c r="E19" s="271">
        <f>'[2]14'!$P$12</f>
        <v>10.7</v>
      </c>
      <c r="F19" s="269">
        <f>'[2]14'!$P$21</f>
        <v>2.1733333333333333</v>
      </c>
      <c r="G19" s="266">
        <f>'[2]14'!$P$32</f>
        <v>7.4374999999999997E-2</v>
      </c>
      <c r="H19" s="267">
        <f>'[2]14'!$P$10</f>
        <v>8.42</v>
      </c>
      <c r="I19" s="268">
        <f>'[2]14'!$P$30</f>
        <v>8.6716666666666669</v>
      </c>
      <c r="J19" s="267">
        <f>'[2]14'!$P$34</f>
        <v>3.6541666666666663</v>
      </c>
      <c r="K19" s="272">
        <f>'[2]14'!$P$9</f>
        <v>131</v>
      </c>
      <c r="L19" s="272">
        <f>'[2]14'!$P$29</f>
        <v>146.66666666666666</v>
      </c>
      <c r="M19" s="272">
        <f>'[2]14'!$P$7</f>
        <v>92</v>
      </c>
      <c r="N19" s="272">
        <f>'[2]14'!$P$27</f>
        <v>79.666666666666671</v>
      </c>
      <c r="O19" s="272">
        <f>'[2]14'!$P$28</f>
        <v>3.6666666666666665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54</v>
      </c>
      <c r="C20" s="154">
        <f>'[1]15'!$F$5</f>
        <v>0</v>
      </c>
      <c r="D20" s="136">
        <f>'[2]15'!$P$31</f>
        <v>13.666666666666666</v>
      </c>
      <c r="E20" s="271">
        <f>'[2]15'!$P$12</f>
        <v>9.52</v>
      </c>
      <c r="F20" s="269">
        <f>'[2]15'!$P$21</f>
        <v>2.2499999999999996</v>
      </c>
      <c r="G20" s="266">
        <f>'[2]15'!$P$32</f>
        <v>6.183333333333333E-2</v>
      </c>
      <c r="H20" s="267">
        <f>'[2]15'!$P$10</f>
        <v>8.4600000000000009</v>
      </c>
      <c r="I20" s="268">
        <f>'[2]15'!$P$30</f>
        <v>8.8233333333333324</v>
      </c>
      <c r="J20" s="267">
        <f>'[2]15'!$P$34</f>
        <v>3.7483333333333326</v>
      </c>
      <c r="K20" s="272">
        <f>'[2]15'!$P$9</f>
        <v>126</v>
      </c>
      <c r="L20" s="272">
        <f>'[2]15'!$P$29</f>
        <v>151.66666666666666</v>
      </c>
      <c r="M20" s="272">
        <f>'[2]15'!$P$7</f>
        <v>93</v>
      </c>
      <c r="N20" s="272">
        <f>'[2]15'!$P$27</f>
        <v>84.333333333333329</v>
      </c>
      <c r="O20" s="272">
        <f>'[2]15'!$P$28</f>
        <v>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58</v>
      </c>
      <c r="C21" s="154">
        <f>'[1]16'!$F$5</f>
        <v>0</v>
      </c>
      <c r="D21" s="136">
        <f>'[2]16'!$P$31</f>
        <v>13.5</v>
      </c>
      <c r="E21" s="271">
        <f>'[2]16'!$P$12</f>
        <v>11.9</v>
      </c>
      <c r="F21" s="269">
        <f>'[2]16'!$P$21</f>
        <v>2.1659999999999999</v>
      </c>
      <c r="G21" s="266">
        <f>'[2]16'!$P$32</f>
        <v>9.2333333333333323E-2</v>
      </c>
      <c r="H21" s="267">
        <f>'[2]16'!$P$10</f>
        <v>8.41</v>
      </c>
      <c r="I21" s="268">
        <f>'[2]16'!$P$30</f>
        <v>8.8733333333333331</v>
      </c>
      <c r="J21" s="267">
        <f>'[2]16'!$P$34</f>
        <v>3.7933333333333334</v>
      </c>
      <c r="K21" s="272">
        <f>'[2]16'!$P$9</f>
        <v>123</v>
      </c>
      <c r="L21" s="272">
        <f>'[2]16'!$P$29</f>
        <v>143</v>
      </c>
      <c r="M21" s="272">
        <f>'[2]16'!$P$7</f>
        <v>92</v>
      </c>
      <c r="N21" s="272">
        <f>'[2]16'!$P$27</f>
        <v>77.333333333333329</v>
      </c>
      <c r="O21" s="272">
        <f>'[2]16'!$P$28</f>
        <v>7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f>'[1]17'!$I$5</f>
        <v>58</v>
      </c>
      <c r="C22" s="154">
        <f>'[1]17'!$F$5</f>
        <v>0</v>
      </c>
      <c r="D22" s="136">
        <f>'[2]17'!$P$31</f>
        <v>14.333333333333334</v>
      </c>
      <c r="E22" s="271">
        <f>'[2]17'!$P$12</f>
        <v>11.1</v>
      </c>
      <c r="F22" s="269">
        <f>'[2]17'!$P$21</f>
        <v>1.8216666666666665</v>
      </c>
      <c r="G22" s="266">
        <f>'[2]17'!$P$32</f>
        <v>8.083333333333334E-2</v>
      </c>
      <c r="H22" s="267">
        <f>'[2]17'!$P$10</f>
        <v>8.59</v>
      </c>
      <c r="I22" s="268">
        <f>'[2]17'!$P$30</f>
        <v>8.8283333333333331</v>
      </c>
      <c r="J22" s="267">
        <f>'[2]17'!$P$34</f>
        <v>3.7241666666666666</v>
      </c>
      <c r="K22" s="272">
        <f>'[2]17'!$P$9</f>
        <v>120</v>
      </c>
      <c r="L22" s="272">
        <f>'[2]17'!$P$29</f>
        <v>145.33333333333334</v>
      </c>
      <c r="M22" s="272">
        <f>'[2]17'!$P$7</f>
        <v>90</v>
      </c>
      <c r="N22" s="272">
        <f>'[2]17'!$P$27</f>
        <v>82</v>
      </c>
      <c r="O22" s="272">
        <f>'[2]17'!$P$28</f>
        <v>3.3333333333333335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58</v>
      </c>
      <c r="C23" s="154">
        <f>'[1]18'!$F$5</f>
        <v>0</v>
      </c>
      <c r="D23" s="136">
        <f>'[2]18'!$P$31</f>
        <v>14.333333333333334</v>
      </c>
      <c r="E23" s="271">
        <f>'[2]18'!$P$12</f>
        <v>11</v>
      </c>
      <c r="F23" s="269">
        <f>'[2]18'!$P$21</f>
        <v>1.9520000000000004</v>
      </c>
      <c r="G23" s="266">
        <f>'[2]18'!$P$32</f>
        <v>0.11399999999999999</v>
      </c>
      <c r="H23" s="267">
        <f>'[2]18'!$P$10</f>
        <v>8.5</v>
      </c>
      <c r="I23" s="268">
        <f>'[2]18'!$P$30</f>
        <v>8.8483333333333327</v>
      </c>
      <c r="J23" s="267">
        <f>'[2]18'!$P$34</f>
        <v>3.7608333333333337</v>
      </c>
      <c r="K23" s="272">
        <f>'[2]18'!$P$9</f>
        <v>130</v>
      </c>
      <c r="L23" s="272">
        <f>'[2]18'!$P$29</f>
        <v>143.33333333333334</v>
      </c>
      <c r="M23" s="272">
        <f>'[2]18'!$P$7</f>
        <v>96</v>
      </c>
      <c r="N23" s="272">
        <f>'[2]18'!$P$27</f>
        <v>74.666666666666671</v>
      </c>
      <c r="O23" s="272">
        <f>'[2]18'!$P$28</f>
        <v>7.666666666666667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43</v>
      </c>
      <c r="C24" s="154">
        <f>'[1]19'!$F$5</f>
        <v>1.5</v>
      </c>
      <c r="D24" s="136">
        <f>'[2]19'!$P$31</f>
        <v>15</v>
      </c>
      <c r="E24" s="271">
        <f>'[2]19'!$P$12</f>
        <v>9.32</v>
      </c>
      <c r="F24" s="269">
        <f>'[2]19'!$P$21</f>
        <v>2.1533333333333338</v>
      </c>
      <c r="G24" s="266">
        <f>'[2]19'!$P$32</f>
        <v>0.10583333333333332</v>
      </c>
      <c r="H24" s="267">
        <f>'[2]19'!$P$10</f>
        <v>8.6199999999999992</v>
      </c>
      <c r="I24" s="268">
        <f>'[2]19'!$P$30</f>
        <v>8.8783333333333339</v>
      </c>
      <c r="J24" s="267">
        <f>'[2]19'!$P$34</f>
        <v>3.6116666666666668</v>
      </c>
      <c r="K24" s="272">
        <f>'[2]19'!$P$9</f>
        <v>140</v>
      </c>
      <c r="L24" s="272">
        <f>'[2]19'!$P$29</f>
        <v>139.66666666666666</v>
      </c>
      <c r="M24" s="272">
        <f>'[2]19'!$P$7</f>
        <v>100</v>
      </c>
      <c r="N24" s="272">
        <f>'[2]19'!$P$27</f>
        <v>81.666666666666671</v>
      </c>
      <c r="O24" s="272">
        <f>'[2]19'!$P$28</f>
        <v>7.333333333333333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f>'[1]20'!$I$5</f>
        <v>36</v>
      </c>
      <c r="C25" s="154">
        <f>'[1]20'!$F$5</f>
        <v>0.4</v>
      </c>
      <c r="D25" s="136">
        <f>'[2]20'!$P$31</f>
        <v>15.833333333333334</v>
      </c>
      <c r="E25" s="271">
        <f>'[2]20'!$P$12</f>
        <v>11</v>
      </c>
      <c r="F25" s="269">
        <f>'[2]20'!$P$21</f>
        <v>2.085</v>
      </c>
      <c r="G25" s="266">
        <f>'[2]20'!$P$32</f>
        <v>7.0666666666666669E-2</v>
      </c>
      <c r="H25" s="267">
        <f>'[2]20'!$P$10</f>
        <v>8.48</v>
      </c>
      <c r="I25" s="268">
        <f>'[2]20'!$P$30</f>
        <v>8.7999999999999989</v>
      </c>
      <c r="J25" s="267">
        <f>'[2]20'!$P$34</f>
        <v>3.5708333333333329</v>
      </c>
      <c r="K25" s="272">
        <f>'[2]20'!$P$9</f>
        <v>140</v>
      </c>
      <c r="L25" s="272">
        <f>'[2]20'!$P$29</f>
        <v>146.33333333333334</v>
      </c>
      <c r="M25" s="272">
        <f>'[2]20'!$P$7</f>
        <v>95</v>
      </c>
      <c r="N25" s="272">
        <f>'[2]20'!$P$27</f>
        <v>84</v>
      </c>
      <c r="O25" s="272">
        <f>'[2]20'!$P$28</f>
        <v>7.333333333333333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43</v>
      </c>
      <c r="C26" s="154">
        <f>'[1]21'!$F$5</f>
        <v>0</v>
      </c>
      <c r="D26" s="136">
        <f>'[2]21'!$P$31</f>
        <v>13.833333333333334</v>
      </c>
      <c r="E26" s="271">
        <f>'[2]20'!$P$12</f>
        <v>11</v>
      </c>
      <c r="F26" s="269">
        <f>'[2]21'!$P$21</f>
        <v>1.8266666666666664</v>
      </c>
      <c r="G26" s="266">
        <f>'[2]21'!$P$32</f>
        <v>8.5000000000000006E-2</v>
      </c>
      <c r="H26" s="267">
        <f>'[2]21'!$P$10</f>
        <v>8.49</v>
      </c>
      <c r="I26" s="268">
        <f>'[2]21'!$P$30</f>
        <v>8.7316666666666674</v>
      </c>
      <c r="J26" s="267">
        <f>'[2]21'!$P$34</f>
        <v>3.2241666666666666</v>
      </c>
      <c r="K26" s="272">
        <f>'[2]21'!$P$9</f>
        <v>135</v>
      </c>
      <c r="L26" s="272">
        <f>'[2]21'!$P$29</f>
        <v>157</v>
      </c>
      <c r="M26" s="272">
        <f>'[2]21'!$P$7</f>
        <v>95</v>
      </c>
      <c r="N26" s="272">
        <f>'[2]21'!$P$27</f>
        <v>87</v>
      </c>
      <c r="O26" s="272">
        <f>'[2]21'!$P$28</f>
        <v>2.6666666666666665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47</v>
      </c>
      <c r="C27" s="154">
        <f>'[1]22'!$F$5</f>
        <v>0</v>
      </c>
      <c r="D27" s="136">
        <f>'[2]22'!$P$31</f>
        <v>13.333333333333334</v>
      </c>
      <c r="E27" s="271">
        <f>'[2]22'!$P$12</f>
        <v>10</v>
      </c>
      <c r="F27" s="269">
        <f>'[2]22'!$P$21</f>
        <v>2.5366666666666666</v>
      </c>
      <c r="G27" s="266">
        <f>'[2]22'!$P$32</f>
        <v>0.10983333333333332</v>
      </c>
      <c r="H27" s="267">
        <f>'[2]22'!$P$10</f>
        <v>8.4700000000000006</v>
      </c>
      <c r="I27" s="268">
        <f>'[2]22'!$P$30</f>
        <v>8.8549999999999986</v>
      </c>
      <c r="J27" s="267">
        <f>'[2]22'!$P$34</f>
        <v>3.7583333333333333</v>
      </c>
      <c r="K27" s="272">
        <f>'[2]22'!$P$9</f>
        <v>140</v>
      </c>
      <c r="L27" s="272">
        <f>'[2]22'!$P$29</f>
        <v>149.66666666666666</v>
      </c>
      <c r="M27" s="272">
        <f>'[2]22'!$P$7</f>
        <v>92</v>
      </c>
      <c r="N27" s="272">
        <f>'[2]22'!$P$27</f>
        <v>84.333333333333329</v>
      </c>
      <c r="O27" s="272">
        <f>'[2]22'!$P$28</f>
        <v>5.666666666666667</v>
      </c>
      <c r="P27" s="31"/>
      <c r="Q27" s="32"/>
      <c r="R27" s="32"/>
      <c r="S27" s="32"/>
    </row>
    <row r="28" spans="1:24" ht="14.65" customHeight="1" x14ac:dyDescent="0.2">
      <c r="A28" s="30">
        <v>23</v>
      </c>
      <c r="B28" s="135">
        <f>'[1]23'!$I$5</f>
        <v>61</v>
      </c>
      <c r="C28" s="154" t="str">
        <f>'[1]23'!$F$5</f>
        <v>.2"</v>
      </c>
      <c r="D28" s="136">
        <f>'[2]23'!$P$31</f>
        <v>13.833333333333334</v>
      </c>
      <c r="E28" s="271">
        <f>'[2]23'!$P$12</f>
        <v>12.1</v>
      </c>
      <c r="F28" s="269">
        <f>'[2]23'!$P$21</f>
        <v>2.266</v>
      </c>
      <c r="G28" s="266">
        <f>'[2]23'!$P$32</f>
        <v>0.11549999999999999</v>
      </c>
      <c r="H28" s="267">
        <f>'[2]23'!$P$10</f>
        <v>8.59</v>
      </c>
      <c r="I28" s="268">
        <f>'[2]23'!$P$30</f>
        <v>8.85</v>
      </c>
      <c r="J28" s="267">
        <f>'[2]23'!$P$34</f>
        <v>3.8166666666666669</v>
      </c>
      <c r="K28" s="272">
        <f>'[2]23'!$P$9</f>
        <v>145</v>
      </c>
      <c r="L28" s="272">
        <f>'[2]23'!$P$29</f>
        <v>144.66666666666666</v>
      </c>
      <c r="M28" s="272">
        <f>'[2]23'!$P$7</f>
        <v>95</v>
      </c>
      <c r="N28" s="272">
        <f>'[2]23'!$P$27</f>
        <v>79</v>
      </c>
      <c r="O28" s="272">
        <f>'[2]23'!$P$28</f>
        <v>7.666666666666667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f>'[1]24'!$I$5</f>
        <v>46</v>
      </c>
      <c r="C29" s="154">
        <f>'[1]24'!$F$5</f>
        <v>0</v>
      </c>
      <c r="D29" s="136">
        <f>'[2]24'!$P$31</f>
        <v>14.166666666666666</v>
      </c>
      <c r="E29" s="271">
        <f>'[2]24'!$P$12</f>
        <v>13</v>
      </c>
      <c r="F29" s="269">
        <f>'[2]24'!$P$21</f>
        <v>2.2316666666666669</v>
      </c>
      <c r="G29" s="266">
        <f>'[2]24'!$P$32</f>
        <v>9.1833333333333322E-2</v>
      </c>
      <c r="H29" s="267">
        <f>'[2]24'!$P$10</f>
        <v>8.65</v>
      </c>
      <c r="I29" s="268">
        <f>'[2]24'!$P$30</f>
        <v>8.8583333333333343</v>
      </c>
      <c r="J29" s="267">
        <f>'[2]24'!$P$34</f>
        <v>3.8183333333333334</v>
      </c>
      <c r="K29" s="272">
        <f>'[2]24'!$P$9</f>
        <v>138</v>
      </c>
      <c r="L29" s="272">
        <f>'[2]24'!$P$29</f>
        <v>147.66666666666666</v>
      </c>
      <c r="M29" s="272">
        <f>'[2]24'!$P$7</f>
        <v>90</v>
      </c>
      <c r="N29" s="272">
        <f>'[2]24'!$P$27</f>
        <v>80.666666666666671</v>
      </c>
      <c r="O29" s="272">
        <f>'[2]24'!$P$28</f>
        <v>5.333333333333333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45</v>
      </c>
      <c r="C30" s="154">
        <f>'[1]25'!$F$5</f>
        <v>0</v>
      </c>
      <c r="D30" s="136">
        <f>'[2]25'!$P$31</f>
        <v>14.833333333333334</v>
      </c>
      <c r="E30" s="271">
        <f>'[2]25'!$P$12</f>
        <v>13.3</v>
      </c>
      <c r="F30" s="269">
        <f>'[2]25'!$P$21</f>
        <v>2.2650000000000001</v>
      </c>
      <c r="G30" s="266">
        <f>'[2]25'!$P$32</f>
        <v>9.4666666666666663E-2</v>
      </c>
      <c r="H30" s="267">
        <f>'[2]25'!$P$10</f>
        <v>8.57</v>
      </c>
      <c r="I30" s="268">
        <f>'[2]25'!$P$30</f>
        <v>8.8600000000000012</v>
      </c>
      <c r="J30" s="267">
        <f>'[2]25'!$P$34</f>
        <v>3.6958333333333333</v>
      </c>
      <c r="K30" s="272">
        <f>'[2]25'!$P$9</f>
        <v>145</v>
      </c>
      <c r="L30" s="272">
        <f>'[2]25'!$P$29</f>
        <v>145.33333333333334</v>
      </c>
      <c r="M30" s="272">
        <f>'[2]25'!$P$7</f>
        <v>97</v>
      </c>
      <c r="N30" s="272">
        <f>'[2]25'!$P$27</f>
        <v>83.333333333333329</v>
      </c>
      <c r="O30" s="272">
        <f>'[2]25'!$P$28</f>
        <v>6.333333333333333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39</v>
      </c>
      <c r="C31" s="154">
        <f>'[1]26'!$F$5</f>
        <v>0</v>
      </c>
      <c r="D31" s="136">
        <f>'[2]26'!$P$31</f>
        <v>16.166666666666668</v>
      </c>
      <c r="E31" s="271">
        <f>'[2]26'!$P$12</f>
        <v>14.9</v>
      </c>
      <c r="F31" s="269">
        <f>'[2]26'!$P$21</f>
        <v>1.835</v>
      </c>
      <c r="G31" s="266">
        <f>'[2]26'!$P$32</f>
        <v>0.14349999999999999</v>
      </c>
      <c r="H31" s="267">
        <f>'[2]26'!$P$10</f>
        <v>8.6300000000000008</v>
      </c>
      <c r="I31" s="268">
        <f>'[2]26'!$P$30</f>
        <v>8.84</v>
      </c>
      <c r="J31" s="267">
        <f>'[2]26'!$P$34</f>
        <v>3.5816666666666657</v>
      </c>
      <c r="K31" s="272">
        <f>'[2]26'!$P$9</f>
        <v>148</v>
      </c>
      <c r="L31" s="272">
        <f>'[2]26'!$P$29</f>
        <v>154</v>
      </c>
      <c r="M31" s="272">
        <f>'[2]26'!$P$7</f>
        <v>99</v>
      </c>
      <c r="N31" s="272">
        <f>'[2]26'!$P$27</f>
        <v>91</v>
      </c>
      <c r="O31" s="272">
        <f>'[2]26'!$P$28</f>
        <v>3.6666666666666665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43</v>
      </c>
      <c r="C32" s="154">
        <f>'[1]27'!$F$5</f>
        <v>0</v>
      </c>
      <c r="D32" s="136">
        <f>'[2]27'!$P$31</f>
        <v>14</v>
      </c>
      <c r="E32" s="271">
        <f>'[2]27'!$P$12</f>
        <v>10.8</v>
      </c>
      <c r="F32" s="269">
        <f>'[2]27'!$P$21</f>
        <v>2.2866666666666666</v>
      </c>
      <c r="G32" s="266">
        <f>'[2]27'!$P$32</f>
        <v>0.11091666666666666</v>
      </c>
      <c r="H32" s="267">
        <f>'[2]27'!$P$10</f>
        <v>8.5399999999999991</v>
      </c>
      <c r="I32" s="268">
        <f>'[2]27'!$P$30</f>
        <v>8.8916666666666657</v>
      </c>
      <c r="J32" s="267">
        <f>'[2]27'!$P$34</f>
        <v>3.4516666666666662</v>
      </c>
      <c r="K32" s="272">
        <f>'[2]27'!$P$9</f>
        <v>140</v>
      </c>
      <c r="L32" s="272">
        <f>'[2]27'!$P$29</f>
        <v>156.33333333333334</v>
      </c>
      <c r="M32" s="272">
        <f>'[2]27'!$P$7</f>
        <v>98</v>
      </c>
      <c r="N32" s="272">
        <f>'[2]27'!$P$27</f>
        <v>87.333333333333329</v>
      </c>
      <c r="O32" s="272">
        <f>'[2]27'!$P$28</f>
        <v>8.6666666666666661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54</v>
      </c>
      <c r="C33" s="154">
        <f>'[1]28'!$F$5</f>
        <v>0</v>
      </c>
      <c r="D33" s="136">
        <f>'[2]28'!$P$31</f>
        <v>14</v>
      </c>
      <c r="E33" s="271">
        <f>'[2]28'!$P$12</f>
        <v>11.6</v>
      </c>
      <c r="F33" s="269">
        <f>'[2]28'!$P$21</f>
        <v>1.82</v>
      </c>
      <c r="G33" s="266">
        <f>'[2]28'!$P$32</f>
        <v>0.08</v>
      </c>
      <c r="H33" s="267">
        <f>'[2]28'!$P$10</f>
        <v>8.58</v>
      </c>
      <c r="I33" s="268">
        <f>'[2]28'!$P$30</f>
        <v>8.875</v>
      </c>
      <c r="J33" s="267">
        <f>'[2]28'!$P$34</f>
        <v>3.5416666666666665</v>
      </c>
      <c r="K33" s="272">
        <f>'[2]28'!$P$9</f>
        <v>131</v>
      </c>
      <c r="L33" s="272">
        <f>'[2]28'!$P$29</f>
        <v>153</v>
      </c>
      <c r="M33" s="272">
        <f>'[2]28'!$P$7</f>
        <v>91</v>
      </c>
      <c r="N33" s="272">
        <f>'[2]28'!$P$27</f>
        <v>84.333333333333329</v>
      </c>
      <c r="O33" s="272">
        <f>'[2]28'!$P$28</f>
        <v>4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54</v>
      </c>
      <c r="C34" s="154">
        <f>'[1]29'!$F$5</f>
        <v>0</v>
      </c>
      <c r="D34" s="136">
        <f>'[2]29'!$P$31</f>
        <v>15.833333333333334</v>
      </c>
      <c r="E34" s="271">
        <f>'[2]29'!$P$12</f>
        <v>12.1</v>
      </c>
      <c r="F34" s="269">
        <f>'[2]29'!$P$21</f>
        <v>2.024</v>
      </c>
      <c r="G34" s="266">
        <f>'[2]29'!$P$32</f>
        <v>0.12616666666666668</v>
      </c>
      <c r="H34" s="267">
        <f>'[2]29'!$P$10</f>
        <v>8.42</v>
      </c>
      <c r="I34" s="268">
        <f>'[2]29'!$P$30</f>
        <v>8.7616666666666667</v>
      </c>
      <c r="J34" s="267">
        <f>'[2]29'!$P$34</f>
        <v>3.9000000000000004</v>
      </c>
      <c r="K34" s="272">
        <f>'[2]29'!$P$9</f>
        <v>140</v>
      </c>
      <c r="L34" s="272">
        <f>'[2]29'!$P$29</f>
        <v>157.33333333333334</v>
      </c>
      <c r="M34" s="272">
        <f>'[2]29'!$P$7</f>
        <v>95</v>
      </c>
      <c r="N34" s="272">
        <f>'[2]29'!$P$27</f>
        <v>95.666666666666671</v>
      </c>
      <c r="O34" s="272">
        <f>'[2]29'!$P$28</f>
        <v>6.666666666666667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/>
      <c r="C35" s="154"/>
      <c r="D35" s="136"/>
      <c r="E35" s="271"/>
      <c r="F35" s="269"/>
      <c r="G35" s="266"/>
      <c r="H35" s="267"/>
      <c r="I35" s="268"/>
      <c r="J35" s="267"/>
      <c r="K35" s="272"/>
      <c r="L35" s="272"/>
      <c r="M35" s="272"/>
      <c r="N35" s="272"/>
      <c r="O35" s="272"/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/>
      <c r="C36" s="154"/>
      <c r="D36" s="136"/>
      <c r="E36" s="271"/>
      <c r="F36" s="269"/>
      <c r="G36" s="266"/>
      <c r="H36" s="267"/>
      <c r="I36" s="268"/>
      <c r="J36" s="267"/>
      <c r="K36" s="272"/>
      <c r="L36" s="272"/>
      <c r="M36" s="272"/>
      <c r="N36" s="272"/>
      <c r="O36" s="272"/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3.9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47.068965517241381</v>
      </c>
      <c r="C38" s="123">
        <f>AVERAGE(C6:C36)</f>
        <v>0.15</v>
      </c>
      <c r="D38" s="270">
        <f t="shared" ref="D38:O38" si="0">AVERAGEIF(D6:D36,"&lt;&gt;#DIV/0!")</f>
        <v>14.522988505747126</v>
      </c>
      <c r="E38" s="270">
        <f t="shared" si="0"/>
        <v>10.876206896551725</v>
      </c>
      <c r="F38" s="270">
        <f t="shared" si="0"/>
        <v>2.1307931034482759</v>
      </c>
      <c r="G38" s="270">
        <f t="shared" si="0"/>
        <v>9.0176724137931027E-2</v>
      </c>
      <c r="H38" s="270">
        <f t="shared" si="0"/>
        <v>8.4565517241379311</v>
      </c>
      <c r="I38" s="270">
        <f t="shared" si="0"/>
        <v>8.8122988505747131</v>
      </c>
      <c r="J38" s="270">
        <f t="shared" si="0"/>
        <v>3.6776954022988511</v>
      </c>
      <c r="K38" s="270">
        <f t="shared" si="0"/>
        <v>132.86206896551724</v>
      </c>
      <c r="L38" s="270">
        <f t="shared" si="0"/>
        <v>144.16237931034482</v>
      </c>
      <c r="M38" s="270">
        <f t="shared" si="0"/>
        <v>93.034482758620683</v>
      </c>
      <c r="N38" s="270">
        <f t="shared" si="0"/>
        <v>80.977011494252878</v>
      </c>
      <c r="O38" s="270">
        <f t="shared" si="0"/>
        <v>5.7816091954022992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64</v>
      </c>
      <c r="C39" s="123">
        <f>MAX(C6:C36)</f>
        <v>1.5</v>
      </c>
      <c r="D39" s="34">
        <f>MAX(D6:D36)</f>
        <v>16.166666666666668</v>
      </c>
      <c r="E39" s="123">
        <f>MAX(E6:E36)</f>
        <v>15.9</v>
      </c>
      <c r="F39" s="123">
        <f t="shared" ref="F39:O39" si="1">MAX(F6:F36)</f>
        <v>2.5366666666666666</v>
      </c>
      <c r="G39" s="123">
        <f t="shared" si="1"/>
        <v>0.14349999999999999</v>
      </c>
      <c r="H39" s="123">
        <f t="shared" si="1"/>
        <v>8.65</v>
      </c>
      <c r="I39" s="123">
        <f t="shared" si="1"/>
        <v>8.8916666666666657</v>
      </c>
      <c r="J39" s="123">
        <f t="shared" si="1"/>
        <v>3.9000000000000004</v>
      </c>
      <c r="K39" s="34">
        <f t="shared" si="1"/>
        <v>148</v>
      </c>
      <c r="L39" s="34">
        <f t="shared" si="1"/>
        <v>157.33333333333334</v>
      </c>
      <c r="M39" s="34">
        <f t="shared" si="1"/>
        <v>100</v>
      </c>
      <c r="N39" s="34">
        <f t="shared" si="1"/>
        <v>95.666666666666671</v>
      </c>
      <c r="O39" s="130">
        <f t="shared" si="1"/>
        <v>8.6666666666666661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34</v>
      </c>
      <c r="C40" s="156">
        <f>MIN(C6:C36)</f>
        <v>0</v>
      </c>
      <c r="D40" s="132">
        <f>MIN(D6:D36)</f>
        <v>13.333333333333334</v>
      </c>
      <c r="E40" s="156">
        <f>MIN(E6:E36)</f>
        <v>5.61</v>
      </c>
      <c r="F40" s="156">
        <f t="shared" ref="F40:O40" si="2">MIN(F6:F36)</f>
        <v>1.6716666666666666</v>
      </c>
      <c r="G40" s="156">
        <f t="shared" si="2"/>
        <v>6.0666666666666667E-2</v>
      </c>
      <c r="H40" s="156">
        <f t="shared" si="2"/>
        <v>8.0500000000000007</v>
      </c>
      <c r="I40" s="156">
        <f t="shared" si="2"/>
        <v>8.6716666666666669</v>
      </c>
      <c r="J40" s="156">
        <f t="shared" si="2"/>
        <v>3.2241666666666666</v>
      </c>
      <c r="K40" s="132">
        <f t="shared" si="2"/>
        <v>120</v>
      </c>
      <c r="L40" s="132">
        <f t="shared" si="2"/>
        <v>98.042333333333332</v>
      </c>
      <c r="M40" s="132">
        <f t="shared" si="2"/>
        <v>82</v>
      </c>
      <c r="N40" s="132">
        <f t="shared" si="2"/>
        <v>71</v>
      </c>
      <c r="O40" s="133">
        <f t="shared" si="2"/>
        <v>2.6666666666666665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Q15" sqref="Q15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4" t="s">
        <v>87</v>
      </c>
      <c r="C1" s="374"/>
      <c r="D1" s="374"/>
      <c r="E1" s="374"/>
      <c r="F1" s="374"/>
      <c r="G1" s="374"/>
      <c r="H1" s="43"/>
      <c r="I1" s="43"/>
      <c r="J1" s="43"/>
      <c r="K1" s="386" t="s">
        <v>122</v>
      </c>
      <c r="L1" s="386"/>
      <c r="M1" s="386"/>
      <c r="N1" s="43"/>
      <c r="O1" s="387"/>
      <c r="P1" s="388"/>
    </row>
    <row r="2" spans="1:21" ht="0.6" hidden="1" customHeight="1" thickBot="1" x14ac:dyDescent="0.25">
      <c r="A2" s="376" t="s">
        <v>24</v>
      </c>
      <c r="B2" s="379" t="s">
        <v>42</v>
      </c>
      <c r="C2" s="380"/>
      <c r="D2" s="380"/>
      <c r="E2" s="380"/>
      <c r="F2" s="380"/>
      <c r="G2" s="381"/>
      <c r="H2" s="389"/>
      <c r="I2" s="389"/>
      <c r="J2" s="389"/>
      <c r="K2" s="389"/>
      <c r="L2" s="389"/>
      <c r="M2" s="389"/>
      <c r="N2" s="389"/>
      <c r="O2" s="389"/>
      <c r="P2" s="390"/>
      <c r="Q2" s="24"/>
    </row>
    <row r="3" spans="1:21" ht="15" customHeight="1" thickTop="1" thickBot="1" x14ac:dyDescent="0.25">
      <c r="A3" s="377"/>
      <c r="B3" s="382" t="s">
        <v>82</v>
      </c>
      <c r="C3" s="384" t="s">
        <v>83</v>
      </c>
      <c r="D3" s="384" t="s">
        <v>43</v>
      </c>
      <c r="E3" s="384" t="s">
        <v>44</v>
      </c>
      <c r="F3" s="391" t="s">
        <v>103</v>
      </c>
      <c r="G3" s="362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4" t="s">
        <v>92</v>
      </c>
      <c r="N3" s="395"/>
      <c r="O3" s="395"/>
      <c r="P3" s="395"/>
      <c r="Q3" s="396"/>
    </row>
    <row r="4" spans="1:21" ht="27" customHeight="1" x14ac:dyDescent="0.2">
      <c r="A4" s="378"/>
      <c r="B4" s="383"/>
      <c r="C4" s="385"/>
      <c r="D4" s="385"/>
      <c r="E4" s="385"/>
      <c r="F4" s="392"/>
      <c r="G4" s="393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4</v>
      </c>
      <c r="C5" s="37">
        <v>24</v>
      </c>
      <c r="D5" s="37">
        <v>118</v>
      </c>
      <c r="E5" s="273">
        <v>0.48</v>
      </c>
      <c r="F5" s="159">
        <v>131</v>
      </c>
      <c r="G5" s="38">
        <v>1</v>
      </c>
      <c r="H5" s="299">
        <f>'[1]1'!$E$42</f>
        <v>35</v>
      </c>
      <c r="I5" s="300">
        <f>'[1]1'!$B$33*12.92/2</f>
        <v>1750.66</v>
      </c>
      <c r="J5" s="299">
        <f>'[1]1'!$B$42</f>
        <v>400</v>
      </c>
      <c r="K5" s="300">
        <f>'[1]1'!$F$33</f>
        <v>384.75000000000006</v>
      </c>
      <c r="L5" s="301">
        <f>'[1]1'!$H$42</f>
        <v>46</v>
      </c>
      <c r="M5" s="311">
        <f>'[1]1'!$C$34</f>
        <v>38.44528772586942</v>
      </c>
      <c r="N5" s="306">
        <f>'[1]1'!$F$34</f>
        <v>8.4492845284225719</v>
      </c>
      <c r="O5" s="306">
        <f>'[1]1'!$F$43</f>
        <v>0.76861587652966845</v>
      </c>
      <c r="P5" s="306">
        <f>'[1]1'!$C$43</f>
        <v>8.7841814460533545</v>
      </c>
      <c r="Q5" s="309">
        <f>'[1]1'!$H$43</f>
        <v>1.0101808662961358</v>
      </c>
    </row>
    <row r="6" spans="1:21" ht="14.65" customHeight="1" x14ac:dyDescent="0.2">
      <c r="A6" s="35">
        <v>2</v>
      </c>
      <c r="B6" s="36">
        <v>4</v>
      </c>
      <c r="C6" s="37">
        <v>18</v>
      </c>
      <c r="D6" s="37">
        <v>101</v>
      </c>
      <c r="E6" s="273">
        <v>0.48</v>
      </c>
      <c r="F6" s="159">
        <v>121</v>
      </c>
      <c r="G6" s="38">
        <v>1</v>
      </c>
      <c r="H6" s="299">
        <f>'[1]2'!$E$42</f>
        <v>21</v>
      </c>
      <c r="I6" s="300">
        <f>'[1]2'!$B$33*12.92/2</f>
        <v>1169.26</v>
      </c>
      <c r="J6" s="299">
        <f>'[1]2'!$B$42</f>
        <v>330</v>
      </c>
      <c r="K6" s="300">
        <f>'[1]2'!$F$33</f>
        <v>256.5</v>
      </c>
      <c r="L6" s="301">
        <f>'[1]2'!$H$42</f>
        <v>43</v>
      </c>
      <c r="M6" s="311">
        <f>'[1]2'!$C$34</f>
        <v>39.161743231134125</v>
      </c>
      <c r="N6" s="306">
        <f>'[1]2'!$F$34</f>
        <v>8.5908926490138242</v>
      </c>
      <c r="O6" s="306">
        <f>'[1]2'!$F$43</f>
        <v>0.70334793617657032</v>
      </c>
      <c r="P6" s="306">
        <f>'[1]2'!$C$43</f>
        <v>11.052610425631819</v>
      </c>
      <c r="Q6" s="309">
        <f>'[1]2'!$H$43</f>
        <v>1.4401886312186918</v>
      </c>
    </row>
    <row r="7" spans="1:21" ht="14.65" customHeight="1" x14ac:dyDescent="0.2">
      <c r="A7" s="35">
        <v>3</v>
      </c>
      <c r="B7" s="36">
        <v>3</v>
      </c>
      <c r="C7" s="37">
        <v>21.75</v>
      </c>
      <c r="D7" s="37">
        <v>0</v>
      </c>
      <c r="E7" s="273">
        <v>0</v>
      </c>
      <c r="F7" s="159">
        <v>0</v>
      </c>
      <c r="G7" s="38">
        <v>0</v>
      </c>
      <c r="H7" s="299">
        <f>'[1]3'!$E$42</f>
        <v>32</v>
      </c>
      <c r="I7" s="300">
        <f>'[1]3'!$B$33*12.92/2</f>
        <v>1595.62</v>
      </c>
      <c r="J7" s="299">
        <f>'[1]3'!$B$42</f>
        <v>30</v>
      </c>
      <c r="K7" s="300">
        <f>'[1]3'!F$33</f>
        <v>367.65000000000003</v>
      </c>
      <c r="L7" s="301">
        <f>'[1]3'!$H$42</f>
        <v>27</v>
      </c>
      <c r="M7" s="311">
        <f>'[1]3'!$C$34</f>
        <v>37.294608757431085</v>
      </c>
      <c r="N7" s="306">
        <f>'[1]3'!$F$34</f>
        <v>8.5931254995986155</v>
      </c>
      <c r="O7" s="306">
        <f>'[1]3'!$F$43</f>
        <v>0.74793965996778355</v>
      </c>
      <c r="P7" s="306">
        <f>'[1]3'!$C$43</f>
        <v>0.70119343121979705</v>
      </c>
      <c r="Q7" s="309">
        <f>'[1]3'!$H$43</f>
        <v>0.6310740880978174</v>
      </c>
    </row>
    <row r="8" spans="1:21" ht="14.65" customHeight="1" x14ac:dyDescent="0.2">
      <c r="A8" s="35">
        <v>4</v>
      </c>
      <c r="B8" s="36">
        <v>4</v>
      </c>
      <c r="C8" s="37">
        <v>24</v>
      </c>
      <c r="D8" s="37">
        <v>144</v>
      </c>
      <c r="E8" s="273">
        <v>0.51</v>
      </c>
      <c r="F8" s="159">
        <v>100</v>
      </c>
      <c r="G8" s="38">
        <v>1</v>
      </c>
      <c r="H8" s="299">
        <f>'[1]4'!$E$42</f>
        <v>34</v>
      </c>
      <c r="I8" s="300">
        <f>'[1]4'!$B$33*12.92/2</f>
        <v>1718.36</v>
      </c>
      <c r="J8" s="299">
        <f>'[1]4'!$B$42</f>
        <v>420</v>
      </c>
      <c r="K8" s="300">
        <f>'[1]4'!$F$33</f>
        <v>367.65000000000003</v>
      </c>
      <c r="L8" s="301">
        <f>'[1]4'!$H$42</f>
        <v>40</v>
      </c>
      <c r="M8" s="311">
        <f>'[1]4'!$C$34</f>
        <v>37.735965074100605</v>
      </c>
      <c r="N8" s="306">
        <f>'[1]4'!$F$34</f>
        <v>8.0737607716037907</v>
      </c>
      <c r="O8" s="306">
        <f>'[1]4'!$F$43</f>
        <v>0.74665542291453524</v>
      </c>
      <c r="P8" s="306">
        <f>'[1]4'!$C$43</f>
        <v>9.2233905183560214</v>
      </c>
      <c r="Q8" s="309">
        <f>'[1]4'!$H$43</f>
        <v>0.87841814460533552</v>
      </c>
    </row>
    <row r="9" spans="1:21" ht="14.65" customHeight="1" x14ac:dyDescent="0.2">
      <c r="A9" s="35">
        <v>5</v>
      </c>
      <c r="B9" s="36">
        <v>3</v>
      </c>
      <c r="C9" s="37">
        <v>18</v>
      </c>
      <c r="D9" s="37">
        <v>132</v>
      </c>
      <c r="E9" s="273">
        <v>3.18</v>
      </c>
      <c r="F9" s="159">
        <v>196</v>
      </c>
      <c r="G9" s="38">
        <v>2</v>
      </c>
      <c r="H9" s="299">
        <f>'[1]5'!$E$42</f>
        <v>24</v>
      </c>
      <c r="I9" s="300">
        <f>'[1]5'!$B$33*12.92/2</f>
        <v>1175.72</v>
      </c>
      <c r="J9" s="299">
        <f>'[1]5'!$B$42</f>
        <v>300</v>
      </c>
      <c r="K9" s="300">
        <f>'[1]5'!$F$33</f>
        <v>282.15000000000003</v>
      </c>
      <c r="L9" s="301">
        <f>'[1]5'!$H$42</f>
        <v>43</v>
      </c>
      <c r="M9" s="311">
        <f>'[1]5'!$C$34</f>
        <v>37.693481578357535</v>
      </c>
      <c r="N9" s="306">
        <f>'[1]5'!$F$34</f>
        <v>9.0457046127764933</v>
      </c>
      <c r="O9" s="306">
        <f>'[1]5'!$F$43</f>
        <v>0.76943792559502322</v>
      </c>
      <c r="P9" s="306">
        <f>'[1]5'!$C$43</f>
        <v>9.6179740699377927</v>
      </c>
      <c r="Q9" s="309">
        <f>'[1]5'!$H$43</f>
        <v>1.37857628335775</v>
      </c>
    </row>
    <row r="10" spans="1:21" ht="14.65" customHeight="1" x14ac:dyDescent="0.2">
      <c r="A10" s="35">
        <v>6</v>
      </c>
      <c r="B10" s="36">
        <v>3</v>
      </c>
      <c r="C10" s="37">
        <v>21.25</v>
      </c>
      <c r="D10" s="37">
        <v>0</v>
      </c>
      <c r="E10" s="273">
        <v>0</v>
      </c>
      <c r="F10" s="159">
        <v>0</v>
      </c>
      <c r="G10" s="38">
        <v>0</v>
      </c>
      <c r="H10" s="299">
        <f>'[1]6'!$E$42</f>
        <v>23</v>
      </c>
      <c r="I10" s="300">
        <f>'[1]6'!$B$33*12.92/2</f>
        <v>1453.5</v>
      </c>
      <c r="J10" s="299">
        <f>'[1]6'!$B$42</f>
        <v>380</v>
      </c>
      <c r="K10" s="300">
        <f>'[1]6'!$F$33</f>
        <v>299.25</v>
      </c>
      <c r="L10" s="301">
        <f>'[1]6'!$H$42</f>
        <v>30</v>
      </c>
      <c r="M10" s="311">
        <f>'[1]6'!$C$34</f>
        <v>38.219424460451172</v>
      </c>
      <c r="N10" s="306">
        <f>'[1]6'!$F$34</f>
        <v>7.8687050359752408</v>
      </c>
      <c r="O10" s="306">
        <f>'[1]6'!$F$43</f>
        <v>0.60477933442750387</v>
      </c>
      <c r="P10" s="306">
        <f>'[1]6'!$C$43</f>
        <v>9.9920063948891951</v>
      </c>
      <c r="Q10" s="309">
        <f>'[1]6'!$H$43</f>
        <v>0.78884261012283108</v>
      </c>
    </row>
    <row r="11" spans="1:21" ht="14.65" customHeight="1" x14ac:dyDescent="0.2">
      <c r="A11" s="35">
        <v>7</v>
      </c>
      <c r="B11" s="36">
        <v>3</v>
      </c>
      <c r="C11" s="37">
        <v>24</v>
      </c>
      <c r="D11" s="37">
        <v>0</v>
      </c>
      <c r="E11" s="273">
        <v>0</v>
      </c>
      <c r="F11" s="159">
        <v>0</v>
      </c>
      <c r="G11" s="38">
        <v>0</v>
      </c>
      <c r="H11" s="299">
        <f>'[1]7'!$E$42</f>
        <v>31</v>
      </c>
      <c r="I11" s="300">
        <f>'[1]7'!$B$33*12.92/2</f>
        <v>1744.2</v>
      </c>
      <c r="J11" s="299">
        <f>'[1]7'!$B$42</f>
        <v>180</v>
      </c>
      <c r="K11" s="300">
        <f>'[1]7'!$F$33</f>
        <v>367.65000000000003</v>
      </c>
      <c r="L11" s="301">
        <f>'[1]7'!$H$42</f>
        <v>29</v>
      </c>
      <c r="M11" s="311">
        <f>'[1]7'!$C$34</f>
        <v>41.495375128461468</v>
      </c>
      <c r="N11" s="306">
        <f>'[1]7'!$F$34</f>
        <v>8.7465741692345258</v>
      </c>
      <c r="O11" s="306">
        <f>'[1]7'!$F$43</f>
        <v>0.73750523390798384</v>
      </c>
      <c r="P11" s="306">
        <f>'[1]7'!$C$43</f>
        <v>4.2822884549495841</v>
      </c>
      <c r="Q11" s="309">
        <f>'[1]7'!$H$43</f>
        <v>0.68992425107521071</v>
      </c>
    </row>
    <row r="12" spans="1:21" ht="14.65" customHeight="1" x14ac:dyDescent="0.2">
      <c r="A12" s="35">
        <v>8</v>
      </c>
      <c r="B12" s="36">
        <v>3</v>
      </c>
      <c r="C12" s="37">
        <v>24</v>
      </c>
      <c r="D12" s="37">
        <v>116</v>
      </c>
      <c r="E12" s="273">
        <v>0.51</v>
      </c>
      <c r="F12" s="159">
        <v>82</v>
      </c>
      <c r="G12" s="38">
        <v>1</v>
      </c>
      <c r="H12" s="299">
        <f>'[1]8'!$E$42</f>
        <v>31</v>
      </c>
      <c r="I12" s="300">
        <f>'[1]8'!$B$33*12.92/2</f>
        <v>1757.12</v>
      </c>
      <c r="J12" s="299">
        <f>'[1]8'!$B$42</f>
        <v>210</v>
      </c>
      <c r="K12" s="300">
        <f>'[1]8'!$F$33</f>
        <v>384.75000000000006</v>
      </c>
      <c r="L12" s="301">
        <f>'[1]8'!$H$42</f>
        <v>48</v>
      </c>
      <c r="M12" s="311">
        <f>'[1]8'!$C$34</f>
        <v>41.555394737466848</v>
      </c>
      <c r="N12" s="306">
        <f>'[1]8'!$F$34</f>
        <v>9.0992294921464527</v>
      </c>
      <c r="O12" s="306">
        <f>'[1]8'!$F$43</f>
        <v>0.73314129761283942</v>
      </c>
      <c r="P12" s="306">
        <f>'[1]8'!$C$43</f>
        <v>4.9664410483450414</v>
      </c>
      <c r="Q12" s="309">
        <f>'[1]8'!$H$43</f>
        <v>1.1351865253360094</v>
      </c>
    </row>
    <row r="13" spans="1:21" ht="14.65" customHeight="1" x14ac:dyDescent="0.2">
      <c r="A13" s="35">
        <v>9</v>
      </c>
      <c r="B13" s="36">
        <v>3</v>
      </c>
      <c r="C13" s="37">
        <v>19</v>
      </c>
      <c r="D13" s="37">
        <v>113</v>
      </c>
      <c r="E13" s="273">
        <v>0.72</v>
      </c>
      <c r="F13" s="159">
        <v>110</v>
      </c>
      <c r="G13" s="38">
        <v>1</v>
      </c>
      <c r="H13" s="299">
        <f>'[1]9'!$E$42</f>
        <v>27</v>
      </c>
      <c r="I13" s="300">
        <f>'[1]9'!$B$33*12.92/2</f>
        <v>1382.44</v>
      </c>
      <c r="J13" s="299">
        <f>'[1]9'!$B$42</f>
        <v>190</v>
      </c>
      <c r="K13" s="300">
        <f>'[1]9'!$F$33</f>
        <v>282.15000000000003</v>
      </c>
      <c r="L13" s="301">
        <f>'[1]9'!$H$42</f>
        <v>31</v>
      </c>
      <c r="M13" s="311">
        <f>'[1]9'!$C$34</f>
        <v>40.627498001581337</v>
      </c>
      <c r="N13" s="306">
        <f>'[1]9'!$F$34</f>
        <v>8.2918958950451191</v>
      </c>
      <c r="O13" s="306">
        <f>'[1]9'!$F$43</f>
        <v>0.79348286076986774</v>
      </c>
      <c r="P13" s="306">
        <f>'[1]9'!$C$43</f>
        <v>5.5837682794916619</v>
      </c>
      <c r="Q13" s="309">
        <f>'[1]9'!$H$43</f>
        <v>0.9110358771802185</v>
      </c>
    </row>
    <row r="14" spans="1:21" ht="14.65" customHeight="1" x14ac:dyDescent="0.2">
      <c r="A14" s="35">
        <v>10</v>
      </c>
      <c r="B14" s="36">
        <v>3</v>
      </c>
      <c r="C14" s="37">
        <v>19</v>
      </c>
      <c r="D14" s="37">
        <v>0</v>
      </c>
      <c r="E14" s="273">
        <v>0</v>
      </c>
      <c r="F14" s="159">
        <v>0</v>
      </c>
      <c r="G14" s="38">
        <v>0</v>
      </c>
      <c r="H14" s="299">
        <f>'[1]10'!$E$42</f>
        <v>30</v>
      </c>
      <c r="I14" s="300">
        <f>'[1]10'!$B$33*12.92/2</f>
        <v>1666.68</v>
      </c>
      <c r="J14" s="299">
        <f>'[1]10'!$B$42</f>
        <v>240</v>
      </c>
      <c r="K14" s="300">
        <f>'[1]10'!$F$33</f>
        <v>367.65000000000003</v>
      </c>
      <c r="L14" s="301">
        <f>'[1]10'!$H$42</f>
        <v>34</v>
      </c>
      <c r="M14" s="311">
        <f>'[1]10'!$C$34</f>
        <v>42.071942446043167</v>
      </c>
      <c r="N14" s="306">
        <f>'[1]10'!$F$34</f>
        <v>9.2805755395683462</v>
      </c>
      <c r="O14" s="306">
        <f>'[1]10'!$F$43</f>
        <v>0.75728890571753116</v>
      </c>
      <c r="P14" s="306">
        <f>'[1]10'!$C$43</f>
        <v>6.0583112457402493</v>
      </c>
      <c r="Q14" s="309">
        <f>'[1]10'!$H$43</f>
        <v>0.85826075981320216</v>
      </c>
    </row>
    <row r="15" spans="1:21" ht="14.65" customHeight="1" x14ac:dyDescent="0.2">
      <c r="A15" s="35">
        <v>11</v>
      </c>
      <c r="B15" s="36">
        <v>3</v>
      </c>
      <c r="C15" s="37">
        <v>18</v>
      </c>
      <c r="D15" s="37">
        <v>115</v>
      </c>
      <c r="E15" s="273">
        <v>0.96</v>
      </c>
      <c r="F15" s="159">
        <v>102</v>
      </c>
      <c r="G15" s="38">
        <v>1</v>
      </c>
      <c r="H15" s="299">
        <f>'[1]11'!$E$42</f>
        <v>28</v>
      </c>
      <c r="I15" s="300">
        <f>'[1]11'!$B$33*12.92/2</f>
        <v>1576.24</v>
      </c>
      <c r="J15" s="299">
        <f>'[1]11'!$B$42</f>
        <v>360</v>
      </c>
      <c r="K15" s="300">
        <f>'[1]11'!$F$33</f>
        <v>299.25</v>
      </c>
      <c r="L15" s="301">
        <f>'[1]11'!$H$42</f>
        <v>45</v>
      </c>
      <c r="M15" s="311">
        <f>'[1]11'!$C$34</f>
        <v>41.265851947280197</v>
      </c>
      <c r="N15" s="306">
        <f>'[1]11'!$F$34</f>
        <v>7.8343438786121391</v>
      </c>
      <c r="O15" s="306">
        <f>'[1]11'!$F$43</f>
        <v>0.73303802372979077</v>
      </c>
      <c r="P15" s="306">
        <f>'[1]11'!$C$43</f>
        <v>9.4247745908115963</v>
      </c>
      <c r="Q15" s="309">
        <f>'[1]11'!$H$43</f>
        <v>1.1780968238514495</v>
      </c>
    </row>
    <row r="16" spans="1:21" ht="14.65" customHeight="1" x14ac:dyDescent="0.2">
      <c r="A16" s="35">
        <v>12</v>
      </c>
      <c r="B16" s="36">
        <v>3</v>
      </c>
      <c r="C16" s="37">
        <v>22</v>
      </c>
      <c r="D16" s="37">
        <v>107</v>
      </c>
      <c r="E16" s="273">
        <v>3.89</v>
      </c>
      <c r="F16" s="159">
        <v>207</v>
      </c>
      <c r="G16" s="38">
        <v>2</v>
      </c>
      <c r="H16" s="299">
        <v>29</v>
      </c>
      <c r="I16" s="300">
        <f>'[1]12'!$B$33*12.92/2</f>
        <v>1647.3</v>
      </c>
      <c r="J16" s="299">
        <f>'[1]12'!$B$42</f>
        <v>80</v>
      </c>
      <c r="K16" s="300">
        <f>'[1]12'!$F$33</f>
        <v>299.25</v>
      </c>
      <c r="L16" s="301">
        <v>9</v>
      </c>
      <c r="M16" s="311">
        <f>'[1]12'!$C$34</f>
        <v>42.204697780234724</v>
      </c>
      <c r="N16" s="306">
        <f>'[1]12'!$F$34</f>
        <v>7.6669433683817401</v>
      </c>
      <c r="O16" s="306">
        <f>'[1]12'!$F$43</f>
        <v>0.75196253253802536</v>
      </c>
      <c r="P16" s="306">
        <f>'[1]12'!$C$43</f>
        <v>2.0496423374119943</v>
      </c>
      <c r="Q16" s="309">
        <v>0.28999999999999998</v>
      </c>
    </row>
    <row r="17" spans="1:17" ht="14.65" customHeight="1" x14ac:dyDescent="0.2">
      <c r="A17" s="35">
        <v>13</v>
      </c>
      <c r="B17" s="36">
        <v>3</v>
      </c>
      <c r="C17" s="37">
        <v>24</v>
      </c>
      <c r="D17" s="37">
        <v>0</v>
      </c>
      <c r="E17" s="273">
        <v>0</v>
      </c>
      <c r="F17" s="159">
        <v>0</v>
      </c>
      <c r="G17" s="38">
        <v>0</v>
      </c>
      <c r="H17" s="299">
        <f>'[1]13'!$E$42</f>
        <v>31</v>
      </c>
      <c r="I17" s="300">
        <f>'[1]13'!$B$33*12.92/2</f>
        <v>1744.2</v>
      </c>
      <c r="J17" s="299">
        <f>'[1]13'!$B$42</f>
        <v>300</v>
      </c>
      <c r="K17" s="300">
        <f>'[1]13'!$F$33</f>
        <v>363.37500000000006</v>
      </c>
      <c r="L17" s="301">
        <f>'[1]13'!$H$42</f>
        <v>51</v>
      </c>
      <c r="M17" s="311">
        <f>'[1]13'!$C$34</f>
        <v>41.41320606881429</v>
      </c>
      <c r="N17" s="306">
        <f>'[1]13'!$F$34</f>
        <v>8.627751264336311</v>
      </c>
      <c r="O17" s="306">
        <f>'[1]13'!$F$43</f>
        <v>0.73604482750443923</v>
      </c>
      <c r="P17" s="306">
        <f>'[1]13'!$C$43</f>
        <v>7.1230144597203804</v>
      </c>
      <c r="Q17" s="309">
        <f>'[1]13'!$H$43</f>
        <v>1.2109124581524646</v>
      </c>
    </row>
    <row r="18" spans="1:17" ht="14.65" customHeight="1" x14ac:dyDescent="0.2">
      <c r="A18" s="35">
        <v>14</v>
      </c>
      <c r="B18" s="36">
        <v>3</v>
      </c>
      <c r="C18" s="37">
        <v>17.5</v>
      </c>
      <c r="D18" s="37">
        <v>0</v>
      </c>
      <c r="E18" s="273">
        <v>0</v>
      </c>
      <c r="F18" s="159">
        <v>0</v>
      </c>
      <c r="G18" s="38">
        <v>0</v>
      </c>
      <c r="H18" s="299">
        <f>'[1]14'!$E$42</f>
        <v>25</v>
      </c>
      <c r="I18" s="300">
        <f>'[1]14'!$B$33*12.92/2</f>
        <v>1111.1199999999999</v>
      </c>
      <c r="J18" s="299">
        <f>'[1]14'!$B$42</f>
        <v>140</v>
      </c>
      <c r="K18" s="300">
        <f>'[1]14'!$F$33</f>
        <v>213.75000000000003</v>
      </c>
      <c r="L18" s="301">
        <f>'[1]14'!$H$42</f>
        <v>7</v>
      </c>
      <c r="M18" s="311">
        <f>'[1]14'!$C$34</f>
        <v>42.429241320278244</v>
      </c>
      <c r="N18" s="306">
        <f>'[1]14'!$F$34</f>
        <v>8.1622600009085229</v>
      </c>
      <c r="O18" s="306">
        <f>'[1]14'!$F$43</f>
        <v>0.95465029250392053</v>
      </c>
      <c r="P18" s="306">
        <f>'[1]14'!$C$43</f>
        <v>5.3460416380219549</v>
      </c>
      <c r="Q18" s="309">
        <f>'[1]14'!$H$43</f>
        <v>0.26730208190109778</v>
      </c>
    </row>
    <row r="19" spans="1:17" ht="14.65" customHeight="1" x14ac:dyDescent="0.2">
      <c r="A19" s="35">
        <v>15</v>
      </c>
      <c r="B19" s="36">
        <v>3</v>
      </c>
      <c r="C19" s="37">
        <v>20</v>
      </c>
      <c r="D19" s="37">
        <v>0</v>
      </c>
      <c r="E19" s="273">
        <v>0</v>
      </c>
      <c r="F19" s="159">
        <v>0</v>
      </c>
      <c r="G19" s="38">
        <v>0</v>
      </c>
      <c r="H19" s="299">
        <f>'[1]15'!$E$42</f>
        <v>31</v>
      </c>
      <c r="I19" s="300">
        <f>'[1]15'!$B$33*12.92/2</f>
        <v>1744.2</v>
      </c>
      <c r="J19" s="299">
        <f>'[1]15'!$B$42</f>
        <v>280</v>
      </c>
      <c r="K19" s="300">
        <f>'[1]15'!$F$33</f>
        <v>320.625</v>
      </c>
      <c r="L19" s="301">
        <f>'[1]15'!$H$42</f>
        <v>43</v>
      </c>
      <c r="M19" s="311">
        <f>'[1]15'!$C$34</f>
        <v>41.41320606881429</v>
      </c>
      <c r="N19" s="306">
        <f>'[1]15'!$F$34</f>
        <v>7.6127217038261552</v>
      </c>
      <c r="O19" s="306">
        <f>'[1]15'!$F$43</f>
        <v>0.73604482750443923</v>
      </c>
      <c r="P19" s="306">
        <f>'[1]15'!$C$43</f>
        <v>6.6481468290723535</v>
      </c>
      <c r="Q19" s="309">
        <f>'[1]15'!$H$43</f>
        <v>1.0209654058932545</v>
      </c>
    </row>
    <row r="20" spans="1:17" ht="14.65" customHeight="1" x14ac:dyDescent="0.2">
      <c r="A20" s="35">
        <v>16</v>
      </c>
      <c r="B20" s="36">
        <v>3</v>
      </c>
      <c r="C20" s="37">
        <v>20</v>
      </c>
      <c r="D20" s="37">
        <v>97</v>
      </c>
      <c r="E20" s="273">
        <v>0.48</v>
      </c>
      <c r="F20" s="159">
        <v>131</v>
      </c>
      <c r="G20" s="38">
        <v>1</v>
      </c>
      <c r="H20" s="299">
        <f>'[1]16'!$E$42</f>
        <v>28</v>
      </c>
      <c r="I20" s="300">
        <f>'[1]16'!$B$33*12.92/2</f>
        <v>1569.78</v>
      </c>
      <c r="J20" s="299">
        <f>'[1]16'!$B$42</f>
        <v>190</v>
      </c>
      <c r="K20" s="300">
        <f>'[1]16'!$F$33</f>
        <v>324.90000000000003</v>
      </c>
      <c r="L20" s="301">
        <f>'[1]16'!$H$42</f>
        <v>44</v>
      </c>
      <c r="M20" s="311">
        <f>'[1]16'!$C$34</f>
        <v>41.920494784592258</v>
      </c>
      <c r="N20" s="306">
        <f>'[1]16'!$F$34</f>
        <v>8.6763551297086359</v>
      </c>
      <c r="O20" s="306">
        <f>'[1]16'!$F$43</f>
        <v>0.74773143623220006</v>
      </c>
      <c r="P20" s="306">
        <f>'[1]16'!$C$43</f>
        <v>5.0738918887185012</v>
      </c>
      <c r="Q20" s="309">
        <f>'[1]16'!$H$43</f>
        <v>1.1750065426506002</v>
      </c>
    </row>
    <row r="21" spans="1:17" ht="14.65" customHeight="1" x14ac:dyDescent="0.2">
      <c r="A21" s="35">
        <v>17</v>
      </c>
      <c r="B21" s="36">
        <v>3</v>
      </c>
      <c r="C21" s="37">
        <v>24</v>
      </c>
      <c r="D21" s="37">
        <v>108</v>
      </c>
      <c r="E21" s="273">
        <v>0.55000000000000004</v>
      </c>
      <c r="F21" s="159">
        <v>122</v>
      </c>
      <c r="G21" s="38">
        <v>1</v>
      </c>
      <c r="H21" s="299">
        <f>'[1]17'!$E$42</f>
        <v>31</v>
      </c>
      <c r="I21" s="300">
        <f>'[1]17'!$B$33*12.92/2</f>
        <v>1782.96</v>
      </c>
      <c r="J21" s="299">
        <f>'[1]17'!$B$42</f>
        <v>250</v>
      </c>
      <c r="K21" s="300">
        <f>'[1]17'!$F$33</f>
        <v>384.75000000000006</v>
      </c>
      <c r="L21" s="301">
        <f>'[1]17'!$H$42</f>
        <v>45</v>
      </c>
      <c r="M21" s="311">
        <f>'[1]17'!$C$34</f>
        <v>41.592251490611559</v>
      </c>
      <c r="N21" s="306">
        <f>'[1]17'!$F$34</f>
        <v>8.9753100243487243</v>
      </c>
      <c r="O21" s="306">
        <f>'[1]17'!$F$43</f>
        <v>0.72315688305343828</v>
      </c>
      <c r="P21" s="306">
        <f>'[1]17'!$C$43</f>
        <v>5.8319103472051479</v>
      </c>
      <c r="Q21" s="309">
        <f>'[1]17'!$H$43</f>
        <v>1.0497438624969266</v>
      </c>
    </row>
    <row r="22" spans="1:17" ht="14.65" customHeight="1" x14ac:dyDescent="0.2">
      <c r="A22" s="35">
        <v>18</v>
      </c>
      <c r="B22" s="36">
        <v>3</v>
      </c>
      <c r="C22" s="37">
        <v>19</v>
      </c>
      <c r="D22" s="37">
        <v>109</v>
      </c>
      <c r="E22" s="273">
        <v>0.51</v>
      </c>
      <c r="F22" s="159">
        <v>74</v>
      </c>
      <c r="G22" s="38">
        <v>1</v>
      </c>
      <c r="H22" s="299">
        <f>'[1]18'!$E$42</f>
        <v>26</v>
      </c>
      <c r="I22" s="300">
        <f>'[1]18'!$B$33*12.92/2</f>
        <v>1447.04</v>
      </c>
      <c r="J22" s="299">
        <f>'[1]18'!$B$42</f>
        <v>350</v>
      </c>
      <c r="K22" s="300">
        <f>'[1]18'!$F$33</f>
        <v>299.25</v>
      </c>
      <c r="L22" s="301">
        <f>'[1]18'!$H$42</f>
        <v>40</v>
      </c>
      <c r="M22" s="311">
        <f>'[1]18'!$C$34</f>
        <v>40.3502314427596</v>
      </c>
      <c r="N22" s="306">
        <f>'[1]18'!$F$34</f>
        <v>8.3444872009383371</v>
      </c>
      <c r="O22" s="306">
        <f>'[1]18'!$F$43</f>
        <v>0.72500139423357313</v>
      </c>
      <c r="P22" s="306">
        <f>'[1]18'!$C$43</f>
        <v>9.759634153144253</v>
      </c>
      <c r="Q22" s="309">
        <f>'[1]18'!$H$43</f>
        <v>1.1153867603593433</v>
      </c>
    </row>
    <row r="23" spans="1:17" ht="14.65" customHeight="1" x14ac:dyDescent="0.2">
      <c r="A23" s="35">
        <v>19</v>
      </c>
      <c r="B23" s="36">
        <v>3</v>
      </c>
      <c r="C23" s="37">
        <v>24</v>
      </c>
      <c r="D23" s="37">
        <v>0</v>
      </c>
      <c r="E23" s="273">
        <v>0</v>
      </c>
      <c r="F23" s="159">
        <v>0</v>
      </c>
      <c r="G23" s="38">
        <v>0</v>
      </c>
      <c r="H23" s="299">
        <f>'[1]19'!$E$42</f>
        <v>33</v>
      </c>
      <c r="I23" s="300">
        <f>'[1]19'!$B$33*12.92/2</f>
        <v>1550.4</v>
      </c>
      <c r="J23" s="299">
        <f>'[1]19'!$B$42</f>
        <v>270</v>
      </c>
      <c r="K23" s="300">
        <f>'[1]19'!$F$33</f>
        <v>342</v>
      </c>
      <c r="L23" s="301">
        <f>'[1]19'!$H$42</f>
        <v>37</v>
      </c>
      <c r="M23" s="311">
        <f>'[1]19'!$C$34</f>
        <v>36.811738727834928</v>
      </c>
      <c r="N23" s="306">
        <f>'[1]19'!$F$34</f>
        <v>8.1202364840812322</v>
      </c>
      <c r="O23" s="306">
        <f>'[1]19'!$F$43</f>
        <v>0.78353159056924182</v>
      </c>
      <c r="P23" s="306">
        <f>'[1]19'!$C$43</f>
        <v>6.4107130137483415</v>
      </c>
      <c r="Q23" s="309">
        <f>'[1]19'!$H$43</f>
        <v>0.87850511669884679</v>
      </c>
    </row>
    <row r="24" spans="1:17" ht="14.65" customHeight="1" x14ac:dyDescent="0.2">
      <c r="A24" s="35">
        <v>20</v>
      </c>
      <c r="B24" s="36">
        <v>3</v>
      </c>
      <c r="C24" s="37">
        <v>15.5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24</v>
      </c>
      <c r="I24" s="300">
        <f>'[1]20'!$B$33*12.92/2</f>
        <v>1033.5999999999999</v>
      </c>
      <c r="J24" s="299">
        <f>'[1]20'!$B$42</f>
        <v>180</v>
      </c>
      <c r="K24" s="300">
        <f>'[1]20'!$F$33</f>
        <v>239.40000000000003</v>
      </c>
      <c r="L24" s="301">
        <f>'[1]20'!$H$42</f>
        <v>31</v>
      </c>
      <c r="M24" s="311">
        <f>'[1]20'!$C$34</f>
        <v>37.21707318831735</v>
      </c>
      <c r="N24" s="306">
        <f>'[1]20'!$F$34</f>
        <v>8.6201309222940932</v>
      </c>
      <c r="O24" s="306">
        <f>'[1]20'!$F$43</f>
        <v>0.86417352604452058</v>
      </c>
      <c r="P24" s="306">
        <f>'[1]20'!$C$43</f>
        <v>6.4813014453339042</v>
      </c>
      <c r="Q24" s="309">
        <f>'[1]20'!$H$43</f>
        <v>1.1162241378075057</v>
      </c>
    </row>
    <row r="25" spans="1:17" ht="14.65" customHeight="1" x14ac:dyDescent="0.2">
      <c r="A25" s="35">
        <v>21</v>
      </c>
      <c r="B25" s="36">
        <v>3</v>
      </c>
      <c r="C25" s="37">
        <v>24</v>
      </c>
      <c r="D25" s="37">
        <v>0</v>
      </c>
      <c r="E25" s="273">
        <v>0</v>
      </c>
      <c r="F25" s="159">
        <v>0</v>
      </c>
      <c r="G25" s="38">
        <v>0</v>
      </c>
      <c r="H25" s="299">
        <f>'[1]21'!$E$42</f>
        <v>39</v>
      </c>
      <c r="I25" s="300">
        <f>'[1]21'!$B$33*12.92/2</f>
        <v>1563.32</v>
      </c>
      <c r="J25" s="299">
        <f>'[1]21'!$B$42</f>
        <v>190</v>
      </c>
      <c r="K25" s="300">
        <f>'[1]21'!$F$33</f>
        <v>367.65000000000003</v>
      </c>
      <c r="L25" s="301">
        <f>'[1]21'!$H$42</f>
        <v>35</v>
      </c>
      <c r="M25" s="311">
        <f>'[1]21'!$C$34</f>
        <v>37.340326941630693</v>
      </c>
      <c r="N25" s="306">
        <f>'[1]21'!$F$34</f>
        <v>8.7814210782760593</v>
      </c>
      <c r="O25" s="306">
        <f>'[1]21'!$F$43</f>
        <v>0.93152569577795796</v>
      </c>
      <c r="P25" s="306">
        <f>'[1]21'!$C$43</f>
        <v>4.5382021076362049</v>
      </c>
      <c r="Q25" s="309">
        <f>'[1]21'!$H$43</f>
        <v>0.83598459877509035</v>
      </c>
    </row>
    <row r="26" spans="1:17" ht="14.65" customHeight="1" x14ac:dyDescent="0.2">
      <c r="A26" s="35">
        <v>22</v>
      </c>
      <c r="B26" s="36">
        <v>3</v>
      </c>
      <c r="C26" s="37">
        <v>24</v>
      </c>
      <c r="D26" s="37">
        <v>103</v>
      </c>
      <c r="E26" s="273">
        <v>0.96</v>
      </c>
      <c r="F26" s="159">
        <v>150</v>
      </c>
      <c r="G26" s="38">
        <v>1</v>
      </c>
      <c r="H26" s="299">
        <f>'[1]22'!$E$42</f>
        <v>38</v>
      </c>
      <c r="I26" s="300">
        <f>'[1]22'!$B$33*12.92/2</f>
        <v>1582.7</v>
      </c>
      <c r="J26" s="299">
        <f>'[1]22'!$B$42</f>
        <v>290</v>
      </c>
      <c r="K26" s="300">
        <f>'[1]22'!$F$33</f>
        <v>367.65000000000003</v>
      </c>
      <c r="L26" s="301">
        <f>'[1]22'!$H$42</f>
        <v>31</v>
      </c>
      <c r="M26" s="311">
        <f>'[1]22'!$C$34</f>
        <v>36.285312094495694</v>
      </c>
      <c r="N26" s="306">
        <f>'[1]22'!$F$34</f>
        <v>8.4288209967405976</v>
      </c>
      <c r="O26" s="306">
        <f>'[1]22'!$F$43</f>
        <v>0.87119596865535887</v>
      </c>
      <c r="P26" s="306">
        <f>'[1]22'!$C$43</f>
        <v>6.6486008134224752</v>
      </c>
      <c r="Q26" s="309">
        <f>'[1]22'!$H$43</f>
        <v>0.71071250074516112</v>
      </c>
    </row>
    <row r="27" spans="1:17" ht="14.65" customHeight="1" x14ac:dyDescent="0.2">
      <c r="A27" s="35">
        <v>23</v>
      </c>
      <c r="B27" s="36">
        <v>3</v>
      </c>
      <c r="C27" s="37">
        <v>18.5</v>
      </c>
      <c r="D27" s="37">
        <v>118</v>
      </c>
      <c r="E27" s="273">
        <v>0.97</v>
      </c>
      <c r="F27" s="159">
        <v>147</v>
      </c>
      <c r="G27" s="38">
        <v>1</v>
      </c>
      <c r="H27" s="299">
        <f>'[1]23'!$E$42</f>
        <v>29</v>
      </c>
      <c r="I27" s="300">
        <f>'[1]23'!$B$33*12.92/2</f>
        <v>1156.3399999999999</v>
      </c>
      <c r="J27" s="299">
        <f>'[1]23'!$B$42</f>
        <v>110</v>
      </c>
      <c r="K27" s="300">
        <f>'[1]23'!$F$33</f>
        <v>282.15000000000003</v>
      </c>
      <c r="L27" s="301">
        <f>'[1]23'!$H$42</f>
        <v>37</v>
      </c>
      <c r="M27" s="311">
        <f>'[1]23'!$C$34</f>
        <v>36.874968110597912</v>
      </c>
      <c r="N27" s="306">
        <f>'[1]23'!$F$34</f>
        <v>8.9975891627075093</v>
      </c>
      <c r="O27" s="306">
        <f>'[1]23'!$F$43</f>
        <v>0.92479208122813306</v>
      </c>
      <c r="P27" s="306">
        <f>'[1]23'!$C$43</f>
        <v>3.5078320322446426</v>
      </c>
      <c r="Q27" s="309">
        <f>'[1]23'!$H$43</f>
        <v>1.1799071381186526</v>
      </c>
    </row>
    <row r="28" spans="1:17" ht="14.65" customHeight="1" x14ac:dyDescent="0.2">
      <c r="A28" s="35">
        <v>24</v>
      </c>
      <c r="B28" s="36">
        <v>3</v>
      </c>
      <c r="C28" s="37">
        <v>24</v>
      </c>
      <c r="D28" s="37">
        <v>117</v>
      </c>
      <c r="E28" s="273">
        <v>0.48</v>
      </c>
      <c r="F28" s="159">
        <v>146</v>
      </c>
      <c r="G28" s="38">
        <v>1</v>
      </c>
      <c r="H28" s="299">
        <f>'[1]24'!$E$42</f>
        <v>38</v>
      </c>
      <c r="I28" s="300">
        <f>'[1]24'!$B$33*12.92/2</f>
        <v>1608.54</v>
      </c>
      <c r="J28" s="299">
        <f>'[1]24'!$B$42</f>
        <v>290</v>
      </c>
      <c r="K28" s="300">
        <f>'[1]24'!$F$33</f>
        <v>384.75000000000006</v>
      </c>
      <c r="L28" s="301">
        <f>'[1]24'!$H$42</f>
        <v>44</v>
      </c>
      <c r="M28" s="311">
        <f>'[1]24'!$C$34</f>
        <v>36.390661056065809</v>
      </c>
      <c r="N28" s="306">
        <f>'[1]24'!$F$34</f>
        <v>8.7043572689030562</v>
      </c>
      <c r="O28" s="306">
        <f>'[1]24'!$F$43</f>
        <v>0.85968960680523998</v>
      </c>
      <c r="P28" s="306">
        <f>'[1]24'!$C$43</f>
        <v>6.5607891045663047</v>
      </c>
      <c r="Q28" s="309">
        <f>'[1]24'!$H$43</f>
        <v>0.99543007103764625</v>
      </c>
    </row>
    <row r="29" spans="1:17" ht="14.65" customHeight="1" x14ac:dyDescent="0.2">
      <c r="A29" s="35">
        <v>25</v>
      </c>
      <c r="B29" s="36">
        <v>3</v>
      </c>
      <c r="C29" s="37">
        <v>24</v>
      </c>
      <c r="D29" s="37">
        <v>0</v>
      </c>
      <c r="E29" s="273">
        <v>0</v>
      </c>
      <c r="F29" s="159">
        <v>0</v>
      </c>
      <c r="G29" s="38">
        <v>0</v>
      </c>
      <c r="H29" s="299">
        <f>'[1]25'!$E$42</f>
        <v>38</v>
      </c>
      <c r="I29" s="300">
        <f>'[1]25'!$B$33*12.92/2</f>
        <v>1569.78</v>
      </c>
      <c r="J29" s="299">
        <f>'[1]25'!$B$42</f>
        <v>300</v>
      </c>
      <c r="K29" s="300">
        <f>'[1]25'!$F$33</f>
        <v>367.65000000000003</v>
      </c>
      <c r="L29" s="301">
        <f>'[1]25'!$H$42</f>
        <v>36</v>
      </c>
      <c r="M29" s="311">
        <f>'[1]25'!$C$34</f>
        <v>36.548159530617596</v>
      </c>
      <c r="N29" s="306">
        <f>'[1]25'!$F$34</f>
        <v>8.5597541384344069</v>
      </c>
      <c r="O29" s="306">
        <f>'[1]25'!$F$43</f>
        <v>0.88472910991570075</v>
      </c>
      <c r="P29" s="306">
        <f>'[1]25'!$C$43</f>
        <v>6.9847034993344801</v>
      </c>
      <c r="Q29" s="309">
        <f>'[1]25'!$H$43</f>
        <v>0.83816441992013746</v>
      </c>
    </row>
    <row r="30" spans="1:17" ht="14.65" customHeight="1" x14ac:dyDescent="0.2">
      <c r="A30" s="35">
        <v>26</v>
      </c>
      <c r="B30" s="36">
        <v>3</v>
      </c>
      <c r="C30" s="37">
        <v>15</v>
      </c>
      <c r="D30" s="37">
        <v>106</v>
      </c>
      <c r="E30" s="273">
        <v>8</v>
      </c>
      <c r="F30" s="159">
        <v>116</v>
      </c>
      <c r="G30" s="38">
        <v>1</v>
      </c>
      <c r="H30" s="299">
        <f>'[1]26'!$E$42</f>
        <v>24</v>
      </c>
      <c r="I30" s="300">
        <f>'[1]26'!$B$33*12.92/2</f>
        <v>1001.3</v>
      </c>
      <c r="J30" s="299">
        <f>'[1]26'!$B$42</f>
        <v>190</v>
      </c>
      <c r="K30" s="300">
        <f>'[1]26'!$F$33</f>
        <v>239.40000000000003</v>
      </c>
      <c r="L30" s="301">
        <f>'[1]26'!$H$42</f>
        <v>30</v>
      </c>
      <c r="M30" s="311">
        <f>'[1]26'!$C$34</f>
        <v>37.170263788973848</v>
      </c>
      <c r="N30" s="306">
        <f>'[1]26'!$F$34</f>
        <v>8.8870080406275243</v>
      </c>
      <c r="O30" s="306">
        <f>'[1]26'!$F$43</f>
        <v>0.89092812437368651</v>
      </c>
      <c r="P30" s="306">
        <f>'[1]26'!$C$43</f>
        <v>7.0531809846250191</v>
      </c>
      <c r="Q30" s="309">
        <f>'[1]26'!$H$43</f>
        <v>1.1136601554671082</v>
      </c>
    </row>
    <row r="31" spans="1:17" ht="14.65" customHeight="1" x14ac:dyDescent="0.2">
      <c r="A31" s="35">
        <v>27</v>
      </c>
      <c r="B31" s="36">
        <v>3</v>
      </c>
      <c r="C31" s="37">
        <v>24</v>
      </c>
      <c r="D31" s="37">
        <v>99</v>
      </c>
      <c r="E31" s="273">
        <v>0.48</v>
      </c>
      <c r="F31" s="159">
        <v>97</v>
      </c>
      <c r="G31" s="38">
        <v>1</v>
      </c>
      <c r="H31" s="299">
        <f>'[1]27'!$E$42</f>
        <v>41</v>
      </c>
      <c r="I31" s="300">
        <f>'[1]27'!$B$33*12.92/2</f>
        <v>1569.78</v>
      </c>
      <c r="J31" s="299">
        <f>'[1]27'!$B$42</f>
        <v>300</v>
      </c>
      <c r="K31" s="300">
        <f>'[1]27'!$F$33</f>
        <v>367.65000000000003</v>
      </c>
      <c r="L31" s="301">
        <f>'[1]27'!$H$42</f>
        <v>31</v>
      </c>
      <c r="M31" s="311">
        <f>'[1]27'!$C$34</f>
        <v>36.834250798965243</v>
      </c>
      <c r="N31" s="306">
        <f>'[1]27'!$F$34</f>
        <v>8.6267580847249761</v>
      </c>
      <c r="O31" s="306">
        <f>'[1]27'!$F$43</f>
        <v>0.96204836522160742</v>
      </c>
      <c r="P31" s="306">
        <f>'[1]27'!$C$43</f>
        <v>7.0393782821093227</v>
      </c>
      <c r="Q31" s="309">
        <f>'[1]27'!$H$43</f>
        <v>0.72740242248462994</v>
      </c>
    </row>
    <row r="32" spans="1:17" ht="14.65" customHeight="1" x14ac:dyDescent="0.2">
      <c r="A32" s="35">
        <v>28</v>
      </c>
      <c r="B32" s="36">
        <v>3</v>
      </c>
      <c r="C32" s="37">
        <v>24</v>
      </c>
      <c r="D32" s="37">
        <v>0</v>
      </c>
      <c r="E32" s="273">
        <v>0</v>
      </c>
      <c r="F32" s="159">
        <v>0</v>
      </c>
      <c r="G32" s="38">
        <v>0</v>
      </c>
      <c r="H32" s="299">
        <f>'[1]28'!$E$42</f>
        <v>43</v>
      </c>
      <c r="I32" s="300">
        <f>'[1]28'!$B$33*12.92/2</f>
        <v>1576.24</v>
      </c>
      <c r="J32" s="299">
        <f>'[1]28'!$B$42</f>
        <v>570</v>
      </c>
      <c r="K32" s="300">
        <f>'[1]28'!$F$33</f>
        <v>342</v>
      </c>
      <c r="L32" s="301">
        <f>'[1]28'!$H$42</f>
        <v>33</v>
      </c>
      <c r="M32" s="311">
        <f>'[1]28'!$C$34</f>
        <v>36.841637800889224</v>
      </c>
      <c r="N32" s="306">
        <f>'[1]28'!$F$34</f>
        <v>7.9936051159113548</v>
      </c>
      <c r="O32" s="306">
        <f>'[1]28'!$F$43</f>
        <v>1.005043918082422</v>
      </c>
      <c r="P32" s="306">
        <f>'[1]28'!$C$43</f>
        <v>13.322675193185592</v>
      </c>
      <c r="Q32" s="309">
        <f>'[1]28'!$H$43</f>
        <v>0.77131277434232381</v>
      </c>
    </row>
    <row r="33" spans="1:19" ht="14.65" customHeight="1" x14ac:dyDescent="0.2">
      <c r="A33" s="35">
        <v>29</v>
      </c>
      <c r="B33" s="36">
        <v>3</v>
      </c>
      <c r="C33" s="37">
        <v>18</v>
      </c>
      <c r="D33" s="37">
        <v>119</v>
      </c>
      <c r="E33" s="273">
        <v>0.48</v>
      </c>
      <c r="F33" s="159">
        <v>144</v>
      </c>
      <c r="G33" s="38">
        <v>1</v>
      </c>
      <c r="H33" s="299">
        <f>'[1]29'!$E$42</f>
        <v>32</v>
      </c>
      <c r="I33" s="300">
        <f>'[1]29'!$B$33*12.92/2</f>
        <v>1292</v>
      </c>
      <c r="J33" s="299">
        <f>'[1]29'!$B$42</f>
        <v>220</v>
      </c>
      <c r="K33" s="300">
        <f>'[1]29'!$F$33</f>
        <v>299.25</v>
      </c>
      <c r="L33" s="301">
        <f>'[1]29'!$H$42</f>
        <v>25</v>
      </c>
      <c r="M33" s="311">
        <f>'[1]29'!$C$34</f>
        <v>36.79716559291716</v>
      </c>
      <c r="N33" s="306">
        <f>'[1]29'!$F$34</f>
        <v>8.5228729130653704</v>
      </c>
      <c r="O33" s="306">
        <f>'[1]29'!$F$43</f>
        <v>0.91138490632612157</v>
      </c>
      <c r="P33" s="306">
        <f>'[1]29'!$C$43</f>
        <v>6.2657712309920859</v>
      </c>
      <c r="Q33" s="309">
        <f>'[1]29'!$H$43</f>
        <v>0.71201945806728251</v>
      </c>
    </row>
    <row r="34" spans="1:19" ht="14.65" customHeight="1" x14ac:dyDescent="0.2">
      <c r="A34" s="35">
        <v>30</v>
      </c>
      <c r="B34" s="36"/>
      <c r="C34" s="37"/>
      <c r="D34" s="37"/>
      <c r="E34" s="273"/>
      <c r="F34" s="159"/>
      <c r="G34" s="38"/>
      <c r="H34" s="299"/>
      <c r="I34" s="300"/>
      <c r="J34" s="299"/>
      <c r="K34" s="300"/>
      <c r="L34" s="301"/>
      <c r="M34" s="311"/>
      <c r="N34" s="306"/>
      <c r="O34" s="306"/>
      <c r="P34" s="306"/>
      <c r="Q34" s="309"/>
    </row>
    <row r="35" spans="1:19" ht="14.65" customHeight="1" thickBot="1" x14ac:dyDescent="0.25">
      <c r="A35" s="168">
        <v>31</v>
      </c>
      <c r="B35" s="162"/>
      <c r="C35" s="163"/>
      <c r="D35" s="163"/>
      <c r="E35" s="274"/>
      <c r="F35" s="164"/>
      <c r="G35" s="165"/>
      <c r="H35" s="302"/>
      <c r="I35" s="303"/>
      <c r="J35" s="304"/>
      <c r="K35" s="303"/>
      <c r="L35" s="305"/>
      <c r="M35" s="312"/>
      <c r="N35" s="307"/>
      <c r="O35" s="307"/>
      <c r="P35" s="307"/>
      <c r="Q35" s="310"/>
    </row>
    <row r="36" spans="1:19" ht="14.65" customHeight="1" thickTop="1" x14ac:dyDescent="0.2">
      <c r="A36" s="169" t="s">
        <v>37</v>
      </c>
      <c r="B36" s="170"/>
      <c r="C36" s="170">
        <f>SUM(C5:C35)</f>
        <v>612.5</v>
      </c>
      <c r="D36" s="170"/>
      <c r="E36" s="171"/>
      <c r="F36" s="172">
        <f t="shared" ref="F36:K36" si="0">SUM(F5:F35)</f>
        <v>2176</v>
      </c>
      <c r="G36" s="173">
        <f t="shared" si="0"/>
        <v>19</v>
      </c>
      <c r="H36" s="186">
        <f t="shared" si="0"/>
        <v>896</v>
      </c>
      <c r="I36" s="186">
        <f t="shared" si="0"/>
        <v>43540.399999999994</v>
      </c>
      <c r="J36" s="187">
        <f t="shared" si="0"/>
        <v>7540</v>
      </c>
      <c r="K36" s="187">
        <f t="shared" si="0"/>
        <v>9464.8499999999985</v>
      </c>
      <c r="L36" s="187">
        <f>SUM(L5:L34)</f>
        <v>1025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3.103448275862069</v>
      </c>
      <c r="C37" s="39"/>
      <c r="D37" s="167">
        <f>AVERAGE(D5:D35)</f>
        <v>66.275862068965523</v>
      </c>
      <c r="E37" s="40">
        <f>AVERAGE(E5:E35)</f>
        <v>0.81517241379310346</v>
      </c>
      <c r="F37" s="166">
        <f t="shared" ref="F37" si="1">AVERAGE(F5:F35)</f>
        <v>75.034482758620683</v>
      </c>
      <c r="G37" s="174">
        <f>AVERAGE(G5:G35)</f>
        <v>0.65517241379310343</v>
      </c>
      <c r="H37" s="190">
        <f t="shared" ref="H37:P37" si="2">AVERAGE(H5:H35)</f>
        <v>30.896551724137932</v>
      </c>
      <c r="I37" s="190">
        <f>AVERAGE(I5:I15)</f>
        <v>1544.5272727272727</v>
      </c>
      <c r="J37" s="190">
        <f t="shared" si="2"/>
        <v>260</v>
      </c>
      <c r="K37" s="191">
        <f>AVERAGE(K5:K15)</f>
        <v>332.67272727272734</v>
      </c>
      <c r="L37" s="191">
        <f>AVERAGE(L5:L34)</f>
        <v>35.344827586206897</v>
      </c>
      <c r="M37" s="204">
        <f>AVERAGE(M15:M34)</f>
        <v>38.826354659720565</v>
      </c>
      <c r="N37" s="208">
        <f>AVERAGEIF(N5:N35,"&lt;&gt;#VALUE!")</f>
        <v>8.4890508610417843</v>
      </c>
      <c r="O37" s="191">
        <f>AVERAGEIF(O5:O35,"&lt;&gt;#VALUE!")</f>
        <v>0.80547819185928027</v>
      </c>
      <c r="P37" s="192">
        <f t="shared" si="2"/>
        <v>6.7700816988247947</v>
      </c>
      <c r="Q37" s="296">
        <f>AVERAGE(Q5:Q35)</f>
        <v>0.92787671606457667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21</v>
      </c>
      <c r="I38" s="40">
        <f>MIN(I5:I15)</f>
        <v>1169.26</v>
      </c>
      <c r="J38" s="40">
        <f t="shared" si="3"/>
        <v>30</v>
      </c>
      <c r="K38" s="40">
        <f>MIN(K5:K15)</f>
        <v>256.5</v>
      </c>
      <c r="L38" s="40">
        <f>MIN(L5:L34)</f>
        <v>7</v>
      </c>
      <c r="M38" s="205">
        <f>MIN(M15:M34)</f>
        <v>36.285312094495694</v>
      </c>
      <c r="N38" s="290">
        <f t="shared" si="3"/>
        <v>7.6127217038261552</v>
      </c>
      <c r="O38" s="40">
        <f t="shared" si="3"/>
        <v>0.60477933442750387</v>
      </c>
      <c r="P38" s="291">
        <f t="shared" si="3"/>
        <v>0.70119343121979705</v>
      </c>
      <c r="Q38" s="297">
        <f t="shared" si="3"/>
        <v>0.26730208190109778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4</v>
      </c>
      <c r="C39" s="41"/>
      <c r="D39" s="176">
        <f>MAX(D5:D35)</f>
        <v>144</v>
      </c>
      <c r="E39" s="175">
        <f>MAX(E5:E35)</f>
        <v>8</v>
      </c>
      <c r="F39" s="175">
        <f t="shared" ref="F39:Q39" si="4">MAX(F5:F35)</f>
        <v>207</v>
      </c>
      <c r="G39" s="175">
        <f t="shared" si="4"/>
        <v>2</v>
      </c>
      <c r="H39" s="175">
        <f t="shared" si="4"/>
        <v>43</v>
      </c>
      <c r="I39" s="175">
        <f>MAX(I5:I15)</f>
        <v>1757.12</v>
      </c>
      <c r="J39" s="175">
        <f t="shared" si="4"/>
        <v>570</v>
      </c>
      <c r="K39" s="175">
        <f>MAX(K5:K15)</f>
        <v>384.75000000000006</v>
      </c>
      <c r="L39" s="175">
        <f>MAX(L5:L34)</f>
        <v>51</v>
      </c>
      <c r="M39" s="206">
        <f>MAX(M15:M34)</f>
        <v>42.429241320278244</v>
      </c>
      <c r="N39" s="292">
        <f t="shared" si="4"/>
        <v>9.2805755395683462</v>
      </c>
      <c r="O39" s="175">
        <f t="shared" si="4"/>
        <v>1.005043918082422</v>
      </c>
      <c r="P39" s="293">
        <f t="shared" si="4"/>
        <v>13.322675193185592</v>
      </c>
      <c r="Q39" s="298">
        <f t="shared" si="4"/>
        <v>1.4401886312186918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Y17" sqref="Y17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1" t="s">
        <v>81</v>
      </c>
      <c r="B2" s="401"/>
      <c r="C2" s="226" t="str">
        <f>'Water Quality'!N2</f>
        <v>February/1/2020</v>
      </c>
      <c r="D2" s="400" t="s">
        <v>46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  <c r="AA2" s="400"/>
      <c r="AB2" s="400"/>
      <c r="AC2" s="400"/>
    </row>
    <row r="3" spans="1:37" ht="3" customHeight="1" thickBot="1" x14ac:dyDescent="0.25">
      <c r="A3" s="403" t="s">
        <v>81</v>
      </c>
      <c r="B3" s="403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3"/>
      <c r="L3" s="415"/>
      <c r="M3" s="415"/>
      <c r="N3" s="415"/>
      <c r="O3" s="415"/>
      <c r="P3" s="415"/>
      <c r="Q3" s="416"/>
      <c r="R3" s="59"/>
      <c r="S3" s="59"/>
      <c r="T3" s="403"/>
      <c r="U3" s="416"/>
      <c r="V3" s="397"/>
      <c r="W3" s="398"/>
      <c r="X3" s="398"/>
      <c r="Y3" s="398"/>
      <c r="Z3" s="398"/>
      <c r="AA3" s="398"/>
      <c r="AB3" s="399"/>
      <c r="AC3" s="59"/>
    </row>
    <row r="4" spans="1:37" ht="21.6" customHeight="1" thickBot="1" x14ac:dyDescent="0.25">
      <c r="A4" s="46"/>
      <c r="B4" s="47"/>
      <c r="C4" s="418" t="s">
        <v>94</v>
      </c>
      <c r="D4" s="419"/>
      <c r="E4" s="420"/>
      <c r="F4" s="421" t="s">
        <v>62</v>
      </c>
      <c r="G4" s="422"/>
      <c r="H4" s="423"/>
      <c r="I4" s="406" t="s">
        <v>58</v>
      </c>
      <c r="J4" s="407"/>
      <c r="K4" s="408"/>
      <c r="L4" s="409" t="s">
        <v>59</v>
      </c>
      <c r="M4" s="410"/>
      <c r="N4" s="411"/>
      <c r="O4" s="412" t="s">
        <v>60</v>
      </c>
      <c r="P4" s="413"/>
      <c r="Q4" s="414"/>
      <c r="R4" s="431" t="s">
        <v>64</v>
      </c>
      <c r="S4" s="432"/>
      <c r="T4" s="433"/>
      <c r="U4" s="429" t="s">
        <v>63</v>
      </c>
      <c r="V4" s="430"/>
      <c r="W4" s="430"/>
      <c r="X4" s="434" t="s">
        <v>101</v>
      </c>
      <c r="Y4" s="434"/>
      <c r="Z4" s="435"/>
      <c r="AA4" s="232" t="s">
        <v>104</v>
      </c>
      <c r="AB4" s="427"/>
      <c r="AC4" s="428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5.4599999999991269</v>
      </c>
      <c r="C6" s="228">
        <f>Filter!H5*10.23</f>
        <v>358.05</v>
      </c>
      <c r="D6" s="57">
        <f>IF(ISBLANK(C6),"",(C6*E$43)/$B6)</f>
        <v>7.0167307692318905</v>
      </c>
      <c r="E6" s="58">
        <f>IF(ISBLANK(C6),"",C6*E$43)</f>
        <v>38.311349999999997</v>
      </c>
      <c r="F6" s="244">
        <f>Filter!I5*2</f>
        <v>3501.32</v>
      </c>
      <c r="G6" s="57">
        <f t="shared" ref="G6:V21" si="0">IF(ISBLANK(F6),"",(F6*H$43)/$B6)</f>
        <v>60.599769230778925</v>
      </c>
      <c r="H6" s="58">
        <f t="shared" ref="H6:H34" si="1">IF(ISBLANK(F6),"",F6*H$43)</f>
        <v>330.87474000000003</v>
      </c>
      <c r="I6" s="211">
        <f>Filter!J5</f>
        <v>400</v>
      </c>
      <c r="J6" s="49">
        <f t="shared" ref="J6" si="2">IF(ISBLANK(I6),"",(I6*K$43)/$B6)</f>
        <v>26.336996337000546</v>
      </c>
      <c r="K6" s="50">
        <f t="shared" ref="K6:K34" si="3">IF(ISBLANK(I6),"",I6*K$43)</f>
        <v>143.79999999999998</v>
      </c>
      <c r="L6" s="244">
        <f>Filter!K5</f>
        <v>384.75000000000006</v>
      </c>
      <c r="M6" s="49">
        <f t="shared" ref="M6" si="4">IF(ISBLANK(L6),"",(L6*N$43)/$B6)</f>
        <v>51.440934065942294</v>
      </c>
      <c r="N6" s="50">
        <f t="shared" ref="N6:N34" si="5">IF(ISBLANK(L6),"",L6*N$43)</f>
        <v>280.86750000000001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46</v>
      </c>
      <c r="Y6" s="212">
        <f t="shared" ref="Y6:Y34" si="12">IF(ISBLANK(X6),"",(X6*Z$43)/$B6)</f>
        <v>17.645970695973521</v>
      </c>
      <c r="Z6" s="230">
        <f t="shared" ref="Z6:Z34" si="13">IF(ISBLANK(X6),"",X6*Z$43)</f>
        <v>96.347000000000008</v>
      </c>
      <c r="AA6" s="238">
        <f>IF(ISBLANK(AB$43),"",(AB$43)*B6)</f>
        <v>180.17999999997119</v>
      </c>
      <c r="AB6" s="262">
        <f>(D6+G6+J6+M6+Y6)</f>
        <v>163.04040109892716</v>
      </c>
      <c r="AC6" s="263">
        <f>E6+H6+K6+N6+Z6+AA6</f>
        <v>1070.3805899999711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3.5799999999981083</v>
      </c>
      <c r="C7" s="228">
        <f>Filter!H6*10.23</f>
        <v>214.83</v>
      </c>
      <c r="D7" s="57">
        <f t="shared" ref="D7:D34" si="14">IF(ISBLANK(C7),"",(C7*E$43)/$B7)</f>
        <v>6.4208966480480862</v>
      </c>
      <c r="E7" s="58">
        <f t="shared" ref="E7:E34" si="15">IF(ISBLANK(C7),"",C7*E$43)</f>
        <v>22.986810000000002</v>
      </c>
      <c r="F7" s="244">
        <f>Filter!I6*2</f>
        <v>2338.52</v>
      </c>
      <c r="G7" s="57">
        <f t="shared" si="0"/>
        <v>61.729089385507478</v>
      </c>
      <c r="H7" s="58">
        <f t="shared" si="1"/>
        <v>220.99014</v>
      </c>
      <c r="I7" s="211">
        <f>Filter!J6</f>
        <v>330</v>
      </c>
      <c r="J7" s="49">
        <f t="shared" si="0"/>
        <v>33.138268156442088</v>
      </c>
      <c r="K7" s="50">
        <f t="shared" si="3"/>
        <v>118.63499999999999</v>
      </c>
      <c r="L7" s="244">
        <f>Filter!K6</f>
        <v>256.5</v>
      </c>
      <c r="M7" s="49">
        <f t="shared" si="0"/>
        <v>52.30307262572596</v>
      </c>
      <c r="N7" s="50">
        <f t="shared" si="5"/>
        <v>187.245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43</v>
      </c>
      <c r="Y7" s="212">
        <f t="shared" si="12"/>
        <v>25.157402234650167</v>
      </c>
      <c r="Z7" s="230">
        <f t="shared" si="13"/>
        <v>90.063500000000005</v>
      </c>
      <c r="AA7" s="238">
        <f t="shared" ref="AA7:AA34" si="16">IF(ISBLANK(AB$43),"",(AB$43)*B7)</f>
        <v>118.13999999993757</v>
      </c>
      <c r="AB7" s="262">
        <f t="shared" ref="AB7:AB34" si="17">(D7+G7+J7+M7+Y7)</f>
        <v>178.74872905037378</v>
      </c>
      <c r="AC7" s="263">
        <f t="shared" ref="AC7:AC34" si="18">E7+H7+K7+N7+Z7+AA7</f>
        <v>758.06044999993753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5.1300000000010186</v>
      </c>
      <c r="C8" s="228">
        <f>Filter!H7*10.23</f>
        <v>327.36</v>
      </c>
      <c r="D8" s="57">
        <f t="shared" si="14"/>
        <v>6.8279766081857796</v>
      </c>
      <c r="E8" s="58">
        <f t="shared" si="15"/>
        <v>35.027520000000003</v>
      </c>
      <c r="F8" s="244">
        <f>Filter!I7*2</f>
        <v>3191.24</v>
      </c>
      <c r="G8" s="57">
        <f t="shared" si="0"/>
        <v>58.785999999988327</v>
      </c>
      <c r="H8" s="58">
        <f t="shared" si="1"/>
        <v>301.57218</v>
      </c>
      <c r="I8" s="211">
        <f>Filter!J7</f>
        <v>30</v>
      </c>
      <c r="J8" s="49">
        <f t="shared" si="0"/>
        <v>2.1023391812861325</v>
      </c>
      <c r="K8" s="50">
        <f t="shared" si="3"/>
        <v>10.785</v>
      </c>
      <c r="L8" s="244">
        <f>Filter!K7</f>
        <v>367.65000000000003</v>
      </c>
      <c r="M8" s="49">
        <f t="shared" si="0"/>
        <v>52.316666666656282</v>
      </c>
      <c r="N8" s="50">
        <f t="shared" si="5"/>
        <v>268.3845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27</v>
      </c>
      <c r="Y8" s="212">
        <f t="shared" si="12"/>
        <v>11.023684210524127</v>
      </c>
      <c r="Z8" s="230">
        <f t="shared" si="13"/>
        <v>56.551500000000004</v>
      </c>
      <c r="AA8" s="238">
        <f t="shared" si="16"/>
        <v>169.29000000003361</v>
      </c>
      <c r="AB8" s="262">
        <f t="shared" si="17"/>
        <v>131.05666666664064</v>
      </c>
      <c r="AC8" s="263">
        <f t="shared" si="18"/>
        <v>841.6107000000336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5.4599999999991269</v>
      </c>
      <c r="C9" s="228">
        <f>Filter!H8*10.23</f>
        <v>347.82</v>
      </c>
      <c r="D9" s="57">
        <f t="shared" si="14"/>
        <v>6.8162527472538379</v>
      </c>
      <c r="E9" s="58">
        <f t="shared" si="15"/>
        <v>37.216740000000001</v>
      </c>
      <c r="F9" s="244">
        <f>Filter!I8*2</f>
        <v>3436.72</v>
      </c>
      <c r="G9" s="57">
        <f t="shared" si="0"/>
        <v>59.48169230770182</v>
      </c>
      <c r="H9" s="58">
        <f t="shared" si="1"/>
        <v>324.77003999999999</v>
      </c>
      <c r="I9" s="211">
        <f>Filter!J8</f>
        <v>420</v>
      </c>
      <c r="J9" s="49">
        <f t="shared" si="0"/>
        <v>27.653846153850573</v>
      </c>
      <c r="K9" s="50">
        <f t="shared" si="3"/>
        <v>150.98999999999998</v>
      </c>
      <c r="L9" s="244">
        <f>Filter!K8</f>
        <v>367.65000000000003</v>
      </c>
      <c r="M9" s="49">
        <f t="shared" si="0"/>
        <v>49.15467032967819</v>
      </c>
      <c r="N9" s="50">
        <f t="shared" si="5"/>
        <v>268.3845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40</v>
      </c>
      <c r="Y9" s="212">
        <f t="shared" si="12"/>
        <v>15.344322344324798</v>
      </c>
      <c r="Z9" s="230">
        <f t="shared" si="13"/>
        <v>83.78</v>
      </c>
      <c r="AA9" s="238">
        <f t="shared" si="16"/>
        <v>180.17999999997119</v>
      </c>
      <c r="AB9" s="262">
        <f t="shared" si="17"/>
        <v>158.45078388280925</v>
      </c>
      <c r="AC9" s="263">
        <f t="shared" si="18"/>
        <v>1045.321279999971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3.7400000000016007</v>
      </c>
      <c r="C10" s="228">
        <f>Filter!H9*10.23</f>
        <v>245.52</v>
      </c>
      <c r="D10" s="57">
        <f t="shared" si="14"/>
        <v>7.0242352941146411</v>
      </c>
      <c r="E10" s="58">
        <f t="shared" si="15"/>
        <v>26.27064</v>
      </c>
      <c r="F10" s="244">
        <f>Filter!I9*2</f>
        <v>2351.44</v>
      </c>
      <c r="G10" s="57">
        <f t="shared" si="0"/>
        <v>59.414727272701846</v>
      </c>
      <c r="H10" s="58">
        <f t="shared" si="1"/>
        <v>222.21108000000001</v>
      </c>
      <c r="I10" s="211">
        <f>Filter!J9</f>
        <v>300</v>
      </c>
      <c r="J10" s="49">
        <f t="shared" si="0"/>
        <v>28.836898395709582</v>
      </c>
      <c r="K10" s="50">
        <f t="shared" si="3"/>
        <v>107.85</v>
      </c>
      <c r="L10" s="244">
        <f>Filter!K9</f>
        <v>282.15000000000003</v>
      </c>
      <c r="M10" s="49">
        <f t="shared" si="0"/>
        <v>55.072058823505841</v>
      </c>
      <c r="N10" s="50">
        <f t="shared" si="5"/>
        <v>205.96950000000001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43</v>
      </c>
      <c r="Y10" s="212">
        <f t="shared" si="12"/>
        <v>24.081149732610015</v>
      </c>
      <c r="Z10" s="230">
        <f t="shared" si="13"/>
        <v>90.063500000000005</v>
      </c>
      <c r="AA10" s="238">
        <f t="shared" si="16"/>
        <v>123.42000000005282</v>
      </c>
      <c r="AB10" s="262">
        <f t="shared" si="17"/>
        <v>174.42906951864194</v>
      </c>
      <c r="AC10" s="263">
        <f t="shared" si="18"/>
        <v>775.78472000005286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4.5599999999976717</v>
      </c>
      <c r="C11" s="228">
        <f>Filter!H10*10.23</f>
        <v>235.29000000000002</v>
      </c>
      <c r="D11" s="57">
        <f t="shared" si="14"/>
        <v>5.5210592105291347</v>
      </c>
      <c r="E11" s="58">
        <f t="shared" si="15"/>
        <v>25.176030000000001</v>
      </c>
      <c r="F11" s="244">
        <f>Filter!I10*2</f>
        <v>2907</v>
      </c>
      <c r="G11" s="57">
        <f t="shared" si="0"/>
        <v>60.243750000030758</v>
      </c>
      <c r="H11" s="58">
        <f t="shared" si="1"/>
        <v>274.7115</v>
      </c>
      <c r="I11" s="211">
        <f>Filter!J10</f>
        <v>380</v>
      </c>
      <c r="J11" s="49">
        <f t="shared" si="0"/>
        <v>29.958333333348627</v>
      </c>
      <c r="K11" s="50">
        <f t="shared" si="3"/>
        <v>136.60999999999999</v>
      </c>
      <c r="L11" s="244">
        <f>Filter!K10</f>
        <v>299.25</v>
      </c>
      <c r="M11" s="49">
        <f t="shared" si="0"/>
        <v>47.906250000024457</v>
      </c>
      <c r="N11" s="50">
        <f t="shared" si="5"/>
        <v>218.45249999999999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30</v>
      </c>
      <c r="Y11" s="212">
        <f t="shared" si="12"/>
        <v>13.77960526316493</v>
      </c>
      <c r="Z11" s="230">
        <f t="shared" si="13"/>
        <v>62.835000000000001</v>
      </c>
      <c r="AA11" s="238">
        <f t="shared" si="16"/>
        <v>150.47999999992317</v>
      </c>
      <c r="AB11" s="262">
        <f t="shared" si="17"/>
        <v>157.4089978070979</v>
      </c>
      <c r="AC11" s="263">
        <f t="shared" si="18"/>
        <v>868.26502999992317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5.0400000000008731</v>
      </c>
      <c r="C12" s="228">
        <f>Filter!H11*10.23</f>
        <v>317.13</v>
      </c>
      <c r="D12" s="57">
        <f t="shared" si="14"/>
        <v>6.7327202380940721</v>
      </c>
      <c r="E12" s="58">
        <f t="shared" si="15"/>
        <v>33.93291</v>
      </c>
      <c r="F12" s="244">
        <f>Filter!I11*2</f>
        <v>3488.4</v>
      </c>
      <c r="G12" s="57">
        <f t="shared" si="0"/>
        <v>65.407499999988673</v>
      </c>
      <c r="H12" s="58">
        <f t="shared" si="1"/>
        <v>329.65379999999999</v>
      </c>
      <c r="I12" s="211">
        <f>Filter!J11</f>
        <v>180</v>
      </c>
      <c r="J12" s="49">
        <f t="shared" si="0"/>
        <v>12.83928571428349</v>
      </c>
      <c r="K12" s="50">
        <f t="shared" si="3"/>
        <v>64.709999999999994</v>
      </c>
      <c r="L12" s="244">
        <f>Filter!K11</f>
        <v>367.65000000000003</v>
      </c>
      <c r="M12" s="49">
        <f t="shared" si="0"/>
        <v>53.250892857133636</v>
      </c>
      <c r="N12" s="50">
        <f t="shared" si="5"/>
        <v>268.3845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29</v>
      </c>
      <c r="Y12" s="212">
        <f t="shared" si="12"/>
        <v>12.05168650793442</v>
      </c>
      <c r="Z12" s="230">
        <f t="shared" si="13"/>
        <v>60.740499999999997</v>
      </c>
      <c r="AA12" s="238">
        <f t="shared" si="16"/>
        <v>166.32000000002881</v>
      </c>
      <c r="AB12" s="262">
        <f t="shared" si="17"/>
        <v>150.28208531743431</v>
      </c>
      <c r="AC12" s="263">
        <f t="shared" si="18"/>
        <v>923.74171000002877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5.069999999999709</v>
      </c>
      <c r="C13" s="228">
        <f>Filter!H12*10.23</f>
        <v>317.13</v>
      </c>
      <c r="D13" s="57">
        <f t="shared" si="14"/>
        <v>6.6928816568051177</v>
      </c>
      <c r="E13" s="58">
        <f t="shared" si="15"/>
        <v>33.93291</v>
      </c>
      <c r="F13" s="244">
        <f>Filter!I12*2</f>
        <v>3514.24</v>
      </c>
      <c r="G13" s="57">
        <f t="shared" si="0"/>
        <v>65.502106508879493</v>
      </c>
      <c r="H13" s="58">
        <f t="shared" si="1"/>
        <v>332.09567999999996</v>
      </c>
      <c r="I13" s="211">
        <f>Filter!J12</f>
        <v>210</v>
      </c>
      <c r="J13" s="49">
        <f t="shared" si="0"/>
        <v>14.890532544379552</v>
      </c>
      <c r="K13" s="50">
        <f t="shared" si="3"/>
        <v>75.49499999999999</v>
      </c>
      <c r="L13" s="244">
        <f>Filter!K12</f>
        <v>384.75000000000006</v>
      </c>
      <c r="M13" s="49">
        <f t="shared" si="0"/>
        <v>55.397928994086023</v>
      </c>
      <c r="N13" s="50">
        <f t="shared" si="5"/>
        <v>280.86750000000001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48</v>
      </c>
      <c r="Y13" s="212">
        <f t="shared" si="12"/>
        <v>19.829585798817707</v>
      </c>
      <c r="Z13" s="230">
        <f t="shared" si="13"/>
        <v>100.536</v>
      </c>
      <c r="AA13" s="238">
        <f t="shared" si="16"/>
        <v>167.3099999999904</v>
      </c>
      <c r="AB13" s="262">
        <f t="shared" si="17"/>
        <v>162.31303550296789</v>
      </c>
      <c r="AC13" s="263">
        <f t="shared" si="18"/>
        <v>990.2370899999903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4.0800000000017462</v>
      </c>
      <c r="C14" s="228">
        <f>Filter!H13*10.23</f>
        <v>276.21000000000004</v>
      </c>
      <c r="D14" s="57">
        <f t="shared" si="14"/>
        <v>7.2437426470557238</v>
      </c>
      <c r="E14" s="58">
        <f t="shared" si="15"/>
        <v>29.554470000000002</v>
      </c>
      <c r="F14" s="244">
        <f>Filter!I13*2</f>
        <v>2764.88</v>
      </c>
      <c r="G14" s="57">
        <f t="shared" si="0"/>
        <v>64.039499999972591</v>
      </c>
      <c r="H14" s="58">
        <f t="shared" si="1"/>
        <v>261.28116</v>
      </c>
      <c r="I14" s="211">
        <f>Filter!J13</f>
        <v>190</v>
      </c>
      <c r="J14" s="49">
        <f t="shared" si="0"/>
        <v>16.741421568620282</v>
      </c>
      <c r="K14" s="50">
        <f t="shared" si="3"/>
        <v>68.304999999999993</v>
      </c>
      <c r="L14" s="244">
        <f>Filter!K13</f>
        <v>282.15000000000003</v>
      </c>
      <c r="M14" s="49">
        <f t="shared" si="0"/>
        <v>50.482720588213688</v>
      </c>
      <c r="N14" s="50">
        <f t="shared" si="5"/>
        <v>205.96950000000001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31</v>
      </c>
      <c r="Y14" s="212">
        <f t="shared" si="12"/>
        <v>15.914093137248091</v>
      </c>
      <c r="Z14" s="230">
        <f t="shared" si="13"/>
        <v>64.929500000000004</v>
      </c>
      <c r="AA14" s="238">
        <f t="shared" si="16"/>
        <v>134.64000000005763</v>
      </c>
      <c r="AB14" s="262">
        <f t="shared" si="17"/>
        <v>154.4214779411104</v>
      </c>
      <c r="AC14" s="263">
        <f t="shared" si="18"/>
        <v>764.67963000005761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4.75</v>
      </c>
      <c r="C15" s="228">
        <f>Filter!H14*10.23</f>
        <v>306.90000000000003</v>
      </c>
      <c r="D15" s="57">
        <f t="shared" si="14"/>
        <v>6.9133263157894742</v>
      </c>
      <c r="E15" s="58">
        <f t="shared" si="15"/>
        <v>32.838300000000004</v>
      </c>
      <c r="F15" s="244">
        <f>Filter!I14*2</f>
        <v>3333.36</v>
      </c>
      <c r="G15" s="57">
        <f t="shared" si="0"/>
        <v>66.316320000000005</v>
      </c>
      <c r="H15" s="58">
        <f t="shared" si="1"/>
        <v>315.00252</v>
      </c>
      <c r="I15" s="211">
        <f>Filter!J14</f>
        <v>240</v>
      </c>
      <c r="J15" s="49">
        <f t="shared" si="0"/>
        <v>18.164210526315788</v>
      </c>
      <c r="K15" s="50">
        <f t="shared" si="3"/>
        <v>86.28</v>
      </c>
      <c r="L15" s="244">
        <f>Filter!K14</f>
        <v>367.65000000000003</v>
      </c>
      <c r="M15" s="49">
        <f t="shared" si="0"/>
        <v>56.502000000000002</v>
      </c>
      <c r="N15" s="50">
        <f t="shared" si="5"/>
        <v>268.3845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34</v>
      </c>
      <c r="Y15" s="212">
        <f t="shared" si="12"/>
        <v>14.992210526315787</v>
      </c>
      <c r="Z15" s="230">
        <f t="shared" si="13"/>
        <v>71.212999999999994</v>
      </c>
      <c r="AA15" s="238">
        <f t="shared" si="16"/>
        <v>156.75</v>
      </c>
      <c r="AB15" s="262">
        <f t="shared" si="17"/>
        <v>162.88806736842105</v>
      </c>
      <c r="AC15" s="263">
        <f t="shared" si="18"/>
        <v>930.46831999999995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4.5799999999981083</v>
      </c>
      <c r="C16" s="228">
        <f>Filter!H15*10.23</f>
        <v>286.44</v>
      </c>
      <c r="D16" s="57">
        <f t="shared" si="14"/>
        <v>6.6919388646315845</v>
      </c>
      <c r="E16" s="58">
        <f t="shared" si="15"/>
        <v>30.649079999999998</v>
      </c>
      <c r="F16" s="244">
        <f>Filter!I15*2</f>
        <v>3152.48</v>
      </c>
      <c r="G16" s="57">
        <f t="shared" si="0"/>
        <v>65.045711790419873</v>
      </c>
      <c r="H16" s="58">
        <f t="shared" si="1"/>
        <v>297.90935999999999</v>
      </c>
      <c r="I16" s="211">
        <f>Filter!J15</f>
        <v>360</v>
      </c>
      <c r="J16" s="49">
        <f t="shared" si="0"/>
        <v>28.25764192140905</v>
      </c>
      <c r="K16" s="50">
        <f t="shared" si="3"/>
        <v>129.41999999999999</v>
      </c>
      <c r="L16" s="244">
        <f>Filter!K15</f>
        <v>299.25</v>
      </c>
      <c r="M16" s="49">
        <f t="shared" si="0"/>
        <v>47.69705240176642</v>
      </c>
      <c r="N16" s="50">
        <f t="shared" si="5"/>
        <v>218.45249999999999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45</v>
      </c>
      <c r="Y16" s="212">
        <f t="shared" si="12"/>
        <v>20.579148471624219</v>
      </c>
      <c r="Z16" s="230">
        <f t="shared" si="13"/>
        <v>94.252499999999998</v>
      </c>
      <c r="AA16" s="238">
        <f t="shared" si="16"/>
        <v>151.13999999993757</v>
      </c>
      <c r="AB16" s="262">
        <f t="shared" si="17"/>
        <v>168.27149344985114</v>
      </c>
      <c r="AC16" s="263">
        <f t="shared" si="18"/>
        <v>921.82343999993759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4.680000000000291</v>
      </c>
      <c r="C17" s="228">
        <f>Filter!H16*10.23</f>
        <v>296.67</v>
      </c>
      <c r="D17" s="57">
        <f t="shared" si="14"/>
        <v>6.7828397435893217</v>
      </c>
      <c r="E17" s="58">
        <f t="shared" si="15"/>
        <v>31.743690000000001</v>
      </c>
      <c r="F17" s="244">
        <f>Filter!I16*2</f>
        <v>3294.6</v>
      </c>
      <c r="G17" s="57">
        <f t="shared" si="0"/>
        <v>66.525576923072791</v>
      </c>
      <c r="H17" s="58">
        <f t="shared" si="1"/>
        <v>311.33969999999999</v>
      </c>
      <c r="I17" s="211">
        <f>Filter!J16</f>
        <v>80</v>
      </c>
      <c r="J17" s="49">
        <f t="shared" si="0"/>
        <v>6.1452991452987629</v>
      </c>
      <c r="K17" s="50">
        <f t="shared" si="3"/>
        <v>28.759999999999998</v>
      </c>
      <c r="L17" s="244">
        <f>Filter!K16</f>
        <v>299.25</v>
      </c>
      <c r="M17" s="49">
        <f t="shared" si="0"/>
        <v>46.677884615381707</v>
      </c>
      <c r="N17" s="50">
        <f t="shared" si="5"/>
        <v>218.45249999999999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9</v>
      </c>
      <c r="Y17" s="212">
        <f t="shared" si="12"/>
        <v>4.027884615384365</v>
      </c>
      <c r="Z17" s="230">
        <f t="shared" si="13"/>
        <v>18.8505</v>
      </c>
      <c r="AA17" s="238">
        <f t="shared" si="16"/>
        <v>154.4400000000096</v>
      </c>
      <c r="AB17" s="262">
        <f t="shared" si="17"/>
        <v>130.15948504272694</v>
      </c>
      <c r="AC17" s="263">
        <f t="shared" si="18"/>
        <v>763.5863900000096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5.0499999999992724</v>
      </c>
      <c r="C18" s="228">
        <f>Filter!H17*10.23</f>
        <v>317.13</v>
      </c>
      <c r="D18" s="57">
        <f t="shared" si="14"/>
        <v>6.7193881188128488</v>
      </c>
      <c r="E18" s="58">
        <f t="shared" si="15"/>
        <v>33.93291</v>
      </c>
      <c r="F18" s="244">
        <f>Filter!I17*2</f>
        <v>3488.4</v>
      </c>
      <c r="G18" s="57">
        <f t="shared" si="0"/>
        <v>65.277980198029212</v>
      </c>
      <c r="H18" s="58">
        <f t="shared" si="1"/>
        <v>329.65379999999999</v>
      </c>
      <c r="I18" s="211">
        <f>Filter!J17</f>
        <v>300</v>
      </c>
      <c r="J18" s="49">
        <f t="shared" si="0"/>
        <v>21.356435643567433</v>
      </c>
      <c r="K18" s="50">
        <f t="shared" si="3"/>
        <v>107.85</v>
      </c>
      <c r="L18" s="244">
        <f>Filter!K17</f>
        <v>363.37500000000006</v>
      </c>
      <c r="M18" s="49">
        <f t="shared" si="0"/>
        <v>52.527475247532323</v>
      </c>
      <c r="N18" s="50">
        <f t="shared" si="5"/>
        <v>265.26375000000002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51</v>
      </c>
      <c r="Y18" s="212">
        <f t="shared" si="12"/>
        <v>21.152376237626811</v>
      </c>
      <c r="Z18" s="230">
        <f t="shared" si="13"/>
        <v>106.81950000000001</v>
      </c>
      <c r="AA18" s="238">
        <f t="shared" si="16"/>
        <v>166.64999999997599</v>
      </c>
      <c r="AB18" s="262">
        <f t="shared" si="17"/>
        <v>167.03365544556863</v>
      </c>
      <c r="AC18" s="263">
        <f t="shared" si="18"/>
        <v>1010.1699599999761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3.1400000000030559</v>
      </c>
      <c r="C19" s="228">
        <f>Filter!H18*10.23</f>
        <v>255.75</v>
      </c>
      <c r="D19" s="57">
        <f t="shared" si="14"/>
        <v>8.7150477706921556</v>
      </c>
      <c r="E19" s="58">
        <f t="shared" si="15"/>
        <v>27.36525</v>
      </c>
      <c r="F19" s="244">
        <f>Filter!I18*2</f>
        <v>2222.2399999999998</v>
      </c>
      <c r="G19" s="57">
        <f t="shared" si="0"/>
        <v>66.879515923501785</v>
      </c>
      <c r="H19" s="58">
        <f t="shared" si="1"/>
        <v>210.00167999999999</v>
      </c>
      <c r="I19" s="211">
        <f>Filter!J18</f>
        <v>140</v>
      </c>
      <c r="J19" s="49">
        <f t="shared" si="0"/>
        <v>16.028662420366565</v>
      </c>
      <c r="K19" s="50">
        <f t="shared" si="3"/>
        <v>50.33</v>
      </c>
      <c r="L19" s="244">
        <f>Filter!K18</f>
        <v>213.75000000000003</v>
      </c>
      <c r="M19" s="49">
        <f t="shared" si="0"/>
        <v>49.693471337531264</v>
      </c>
      <c r="N19" s="50">
        <f t="shared" si="5"/>
        <v>156.03750000000002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7</v>
      </c>
      <c r="Y19" s="212">
        <f t="shared" si="12"/>
        <v>4.6692675159190227</v>
      </c>
      <c r="Z19" s="230">
        <f t="shared" si="13"/>
        <v>14.6615</v>
      </c>
      <c r="AA19" s="238">
        <f t="shared" si="16"/>
        <v>103.62000000010084</v>
      </c>
      <c r="AB19" s="262">
        <f t="shared" si="17"/>
        <v>145.98596496801079</v>
      </c>
      <c r="AC19" s="263">
        <f t="shared" si="18"/>
        <v>562.01593000010087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5.0499999999992724</v>
      </c>
      <c r="C20" s="228">
        <f>Filter!H19*10.23</f>
        <v>317.13</v>
      </c>
      <c r="D20" s="57">
        <f t="shared" si="14"/>
        <v>6.7193881188128488</v>
      </c>
      <c r="E20" s="58">
        <f t="shared" si="15"/>
        <v>33.93291</v>
      </c>
      <c r="F20" s="244">
        <f>Filter!I19*2</f>
        <v>3488.4</v>
      </c>
      <c r="G20" s="57">
        <f t="shared" si="0"/>
        <v>65.277980198029212</v>
      </c>
      <c r="H20" s="58">
        <f t="shared" si="1"/>
        <v>329.65379999999999</v>
      </c>
      <c r="I20" s="211">
        <f>Filter!J19</f>
        <v>280</v>
      </c>
      <c r="J20" s="49">
        <f t="shared" si="0"/>
        <v>19.932673267329605</v>
      </c>
      <c r="K20" s="50">
        <f t="shared" si="3"/>
        <v>100.66</v>
      </c>
      <c r="L20" s="244">
        <f>Filter!K19</f>
        <v>320.625</v>
      </c>
      <c r="M20" s="49">
        <f t="shared" si="0"/>
        <v>46.347772277234398</v>
      </c>
      <c r="N20" s="50">
        <f t="shared" si="5"/>
        <v>234.05625000000001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43</v>
      </c>
      <c r="Y20" s="212">
        <f t="shared" si="12"/>
        <v>17.834356435646136</v>
      </c>
      <c r="Z20" s="230">
        <f t="shared" si="13"/>
        <v>90.063500000000005</v>
      </c>
      <c r="AA20" s="238">
        <f t="shared" si="16"/>
        <v>166.64999999997599</v>
      </c>
      <c r="AB20" s="262">
        <f t="shared" si="17"/>
        <v>156.11217029705219</v>
      </c>
      <c r="AC20" s="263">
        <f t="shared" si="18"/>
        <v>955.01645999997595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4.4899999999979627</v>
      </c>
      <c r="C21" s="228">
        <f>Filter!H20*10.23</f>
        <v>286.44</v>
      </c>
      <c r="D21" s="57">
        <f t="shared" si="14"/>
        <v>6.8260757238338314</v>
      </c>
      <c r="E21" s="58">
        <f t="shared" si="15"/>
        <v>30.649079999999998</v>
      </c>
      <c r="F21" s="244">
        <f>Filter!I20*2</f>
        <v>3139.56</v>
      </c>
      <c r="G21" s="57">
        <f t="shared" si="0"/>
        <v>66.077599109161383</v>
      </c>
      <c r="H21" s="58">
        <f t="shared" si="1"/>
        <v>296.68842000000001</v>
      </c>
      <c r="I21" s="211">
        <f>Filter!J20</f>
        <v>190</v>
      </c>
      <c r="J21" s="49">
        <f t="shared" si="0"/>
        <v>15.212694877512469</v>
      </c>
      <c r="K21" s="50">
        <f t="shared" si="3"/>
        <v>68.304999999999993</v>
      </c>
      <c r="L21" s="244">
        <f>Filter!K20</f>
        <v>324.90000000000003</v>
      </c>
      <c r="M21" s="49">
        <f t="shared" si="0"/>
        <v>52.823385300692124</v>
      </c>
      <c r="N21" s="50">
        <f t="shared" si="5"/>
        <v>237.17700000000002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44</v>
      </c>
      <c r="Y21" s="212">
        <f t="shared" si="12"/>
        <v>20.525167037871228</v>
      </c>
      <c r="Z21" s="230">
        <f t="shared" si="13"/>
        <v>92.158000000000001</v>
      </c>
      <c r="AA21" s="238">
        <f t="shared" si="16"/>
        <v>148.16999999993277</v>
      </c>
      <c r="AB21" s="262">
        <f t="shared" si="17"/>
        <v>161.46492204907102</v>
      </c>
      <c r="AC21" s="263">
        <f t="shared" si="18"/>
        <v>873.14749999993285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5.1400000000030559</v>
      </c>
      <c r="C22" s="228">
        <f>Filter!H21*10.23</f>
        <v>317.13</v>
      </c>
      <c r="D22" s="57">
        <f t="shared" si="14"/>
        <v>6.6017334630310947</v>
      </c>
      <c r="E22" s="58">
        <f t="shared" si="15"/>
        <v>33.93291</v>
      </c>
      <c r="F22" s="244">
        <f>Filter!I21*2</f>
        <v>3565.92</v>
      </c>
      <c r="G22" s="57">
        <f t="shared" ref="G22:V34" si="19">IF(ISBLANK(F22),"",(F22*H$43)/$B22)</f>
        <v>65.560202334591381</v>
      </c>
      <c r="H22" s="58">
        <f t="shared" si="1"/>
        <v>336.97944000000001</v>
      </c>
      <c r="I22" s="211">
        <f>Filter!J21</f>
        <v>250</v>
      </c>
      <c r="J22" s="49">
        <f t="shared" si="19"/>
        <v>17.48540856030089</v>
      </c>
      <c r="K22" s="50">
        <f t="shared" si="3"/>
        <v>89.875</v>
      </c>
      <c r="L22" s="244">
        <f>Filter!K21</f>
        <v>384.75000000000006</v>
      </c>
      <c r="M22" s="49">
        <f t="shared" si="19"/>
        <v>54.64348249023989</v>
      </c>
      <c r="N22" s="50">
        <f t="shared" si="5"/>
        <v>280.86750000000001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45</v>
      </c>
      <c r="Y22" s="212">
        <f t="shared" si="12"/>
        <v>18.337062256798436</v>
      </c>
      <c r="Z22" s="230">
        <f t="shared" si="13"/>
        <v>94.252499999999998</v>
      </c>
      <c r="AA22" s="238">
        <f t="shared" si="16"/>
        <v>169.62000000010084</v>
      </c>
      <c r="AB22" s="262">
        <f t="shared" si="17"/>
        <v>162.6278891049617</v>
      </c>
      <c r="AC22" s="263">
        <f t="shared" si="18"/>
        <v>1005.5273500001008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4.2999999999992724</v>
      </c>
      <c r="C23" s="228">
        <f>Filter!H22*10.23</f>
        <v>265.98</v>
      </c>
      <c r="D23" s="57">
        <f t="shared" si="14"/>
        <v>6.6185720930243761</v>
      </c>
      <c r="E23" s="58">
        <f t="shared" si="15"/>
        <v>28.459860000000003</v>
      </c>
      <c r="F23" s="244">
        <f>Filter!I22*2</f>
        <v>2894.08</v>
      </c>
      <c r="G23" s="57">
        <f t="shared" si="19"/>
        <v>63.602455813964255</v>
      </c>
      <c r="H23" s="58">
        <f t="shared" si="1"/>
        <v>273.49056000000002</v>
      </c>
      <c r="I23" s="211">
        <f>Filter!J22</f>
        <v>350</v>
      </c>
      <c r="J23" s="49">
        <f t="shared" si="19"/>
        <v>29.261627906981694</v>
      </c>
      <c r="K23" s="50">
        <f t="shared" si="3"/>
        <v>125.82499999999999</v>
      </c>
      <c r="L23" s="244">
        <f>Filter!K22</f>
        <v>299.25</v>
      </c>
      <c r="M23" s="49">
        <f t="shared" si="19"/>
        <v>50.80290697675278</v>
      </c>
      <c r="N23" s="50">
        <f t="shared" si="5"/>
        <v>218.45249999999999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40</v>
      </c>
      <c r="Y23" s="212">
        <f t="shared" si="12"/>
        <v>19.483720930235854</v>
      </c>
      <c r="Z23" s="230">
        <f t="shared" si="13"/>
        <v>83.78</v>
      </c>
      <c r="AA23" s="238">
        <f t="shared" si="16"/>
        <v>141.89999999997599</v>
      </c>
      <c r="AB23" s="262">
        <f t="shared" si="17"/>
        <v>169.76928372095895</v>
      </c>
      <c r="AC23" s="263">
        <f t="shared" si="18"/>
        <v>871.907919999976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5.0499999999992724</v>
      </c>
      <c r="C24" s="228">
        <f>Filter!H23*10.23</f>
        <v>337.59000000000003</v>
      </c>
      <c r="D24" s="57">
        <f t="shared" si="14"/>
        <v>7.1528970297040022</v>
      </c>
      <c r="E24" s="58">
        <f t="shared" si="15"/>
        <v>36.122130000000006</v>
      </c>
      <c r="F24" s="244">
        <f>Filter!I23*2</f>
        <v>3100.8</v>
      </c>
      <c r="G24" s="57">
        <f t="shared" si="19"/>
        <v>58.024871287137074</v>
      </c>
      <c r="H24" s="58">
        <f t="shared" si="1"/>
        <v>293.0256</v>
      </c>
      <c r="I24" s="211">
        <f>Filter!J23</f>
        <v>270</v>
      </c>
      <c r="J24" s="49">
        <f t="shared" si="19"/>
        <v>19.220792079210689</v>
      </c>
      <c r="K24" s="50">
        <f t="shared" si="3"/>
        <v>97.064999999999998</v>
      </c>
      <c r="L24" s="244">
        <f>Filter!K23</f>
        <v>342</v>
      </c>
      <c r="M24" s="49">
        <f t="shared" si="19"/>
        <v>49.43762376238336</v>
      </c>
      <c r="N24" s="50">
        <f t="shared" si="5"/>
        <v>249.66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37</v>
      </c>
      <c r="Y24" s="212">
        <f t="shared" si="12"/>
        <v>15.345841584160626</v>
      </c>
      <c r="Z24" s="230">
        <f t="shared" si="13"/>
        <v>77.496499999999997</v>
      </c>
      <c r="AA24" s="238">
        <f t="shared" si="16"/>
        <v>166.64999999997599</v>
      </c>
      <c r="AB24" s="262">
        <f t="shared" si="17"/>
        <v>149.18202574259578</v>
      </c>
      <c r="AC24" s="263">
        <f t="shared" si="18"/>
        <v>920.01922999997601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3.3299999999981083</v>
      </c>
      <c r="C25" s="228">
        <f>Filter!H24*10.23</f>
        <v>245.52</v>
      </c>
      <c r="D25" s="57">
        <f t="shared" si="14"/>
        <v>7.8890810810855632</v>
      </c>
      <c r="E25" s="58">
        <f t="shared" si="15"/>
        <v>26.27064</v>
      </c>
      <c r="F25" s="244">
        <f>Filter!I24*2</f>
        <v>2067.1999999999998</v>
      </c>
      <c r="G25" s="57">
        <f t="shared" si="19"/>
        <v>58.663783783817102</v>
      </c>
      <c r="H25" s="58">
        <f t="shared" si="1"/>
        <v>195.35039999999998</v>
      </c>
      <c r="I25" s="211">
        <f>Filter!J24</f>
        <v>180</v>
      </c>
      <c r="J25" s="49">
        <f t="shared" si="19"/>
        <v>19.43243243244347</v>
      </c>
      <c r="K25" s="50">
        <f t="shared" si="3"/>
        <v>64.709999999999994</v>
      </c>
      <c r="L25" s="244">
        <f>Filter!K24</f>
        <v>239.40000000000003</v>
      </c>
      <c r="M25" s="49">
        <f t="shared" si="19"/>
        <v>52.481081081110901</v>
      </c>
      <c r="N25" s="50">
        <f t="shared" si="5"/>
        <v>174.76200000000003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31</v>
      </c>
      <c r="Y25" s="212">
        <f t="shared" si="12"/>
        <v>19.498348348359425</v>
      </c>
      <c r="Z25" s="230">
        <f t="shared" si="13"/>
        <v>64.929500000000004</v>
      </c>
      <c r="AA25" s="238">
        <f t="shared" si="16"/>
        <v>109.88999999993757</v>
      </c>
      <c r="AB25" s="262">
        <f t="shared" si="17"/>
        <v>157.96472672681645</v>
      </c>
      <c r="AC25" s="263">
        <f t="shared" si="18"/>
        <v>635.91253999993751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5.0200000000004366</v>
      </c>
      <c r="C26" s="228">
        <f>Filter!H25*10.23</f>
        <v>398.97</v>
      </c>
      <c r="D26" s="57">
        <f t="shared" si="14"/>
        <v>8.5039422310749586</v>
      </c>
      <c r="E26" s="58">
        <f t="shared" si="15"/>
        <v>42.689790000000002</v>
      </c>
      <c r="F26" s="244">
        <f>Filter!I25*2</f>
        <v>3126.64</v>
      </c>
      <c r="G26" s="57">
        <f t="shared" si="19"/>
        <v>58.858063745014796</v>
      </c>
      <c r="H26" s="58">
        <f t="shared" si="1"/>
        <v>295.46747999999997</v>
      </c>
      <c r="I26" s="211">
        <f>Filter!J25</f>
        <v>190</v>
      </c>
      <c r="J26" s="49">
        <f t="shared" si="19"/>
        <v>13.606573705178098</v>
      </c>
      <c r="K26" s="50">
        <f t="shared" si="3"/>
        <v>68.304999999999993</v>
      </c>
      <c r="L26" s="244">
        <f>Filter!K25</f>
        <v>367.65000000000003</v>
      </c>
      <c r="M26" s="49">
        <f t="shared" si="19"/>
        <v>53.463047808760294</v>
      </c>
      <c r="N26" s="50">
        <f t="shared" si="5"/>
        <v>268.3845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35</v>
      </c>
      <c r="Y26" s="212">
        <f t="shared" si="12"/>
        <v>14.603087649401122</v>
      </c>
      <c r="Z26" s="230">
        <f t="shared" si="13"/>
        <v>73.307500000000005</v>
      </c>
      <c r="AA26" s="238">
        <f t="shared" si="16"/>
        <v>165.66000000001441</v>
      </c>
      <c r="AB26" s="262">
        <f t="shared" si="17"/>
        <v>149.03471513942927</v>
      </c>
      <c r="AC26" s="263">
        <f t="shared" si="18"/>
        <v>913.8142700000144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5.2299999999995634</v>
      </c>
      <c r="C27" s="228">
        <f>Filter!H26*10.23</f>
        <v>388.74</v>
      </c>
      <c r="D27" s="57">
        <f t="shared" si="14"/>
        <v>7.9531892925436845</v>
      </c>
      <c r="E27" s="58">
        <f t="shared" si="15"/>
        <v>41.595179999999999</v>
      </c>
      <c r="F27" s="244">
        <f>Filter!I26*2</f>
        <v>3165.4</v>
      </c>
      <c r="G27" s="57">
        <f t="shared" si="19"/>
        <v>57.195086042069789</v>
      </c>
      <c r="H27" s="58">
        <f t="shared" si="1"/>
        <v>299.13030000000003</v>
      </c>
      <c r="I27" s="211">
        <f>Filter!J26</f>
        <v>290</v>
      </c>
      <c r="J27" s="49">
        <f t="shared" si="19"/>
        <v>19.934034416827668</v>
      </c>
      <c r="K27" s="50">
        <f t="shared" si="3"/>
        <v>104.255</v>
      </c>
      <c r="L27" s="244">
        <f>Filter!K26</f>
        <v>367.65000000000003</v>
      </c>
      <c r="M27" s="49">
        <f t="shared" si="19"/>
        <v>51.3163479923561</v>
      </c>
      <c r="N27" s="50">
        <f t="shared" si="5"/>
        <v>268.3845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31</v>
      </c>
      <c r="Y27" s="212">
        <f t="shared" si="12"/>
        <v>12.414818355641572</v>
      </c>
      <c r="Z27" s="230">
        <f t="shared" si="13"/>
        <v>64.929500000000004</v>
      </c>
      <c r="AA27" s="238">
        <f t="shared" si="16"/>
        <v>172.58999999998559</v>
      </c>
      <c r="AB27" s="262">
        <f t="shared" si="17"/>
        <v>148.81347609943879</v>
      </c>
      <c r="AC27" s="263">
        <f t="shared" si="18"/>
        <v>950.88447999998561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3.7600000000020373</v>
      </c>
      <c r="C28" s="228">
        <f>Filter!H27*10.23</f>
        <v>296.67</v>
      </c>
      <c r="D28" s="57">
        <f t="shared" si="14"/>
        <v>8.4424707446762763</v>
      </c>
      <c r="E28" s="58">
        <f t="shared" si="15"/>
        <v>31.743690000000001</v>
      </c>
      <c r="F28" s="244">
        <f>Filter!I27*2</f>
        <v>2312.6799999999998</v>
      </c>
      <c r="G28" s="57">
        <f t="shared" si="19"/>
        <v>58.124537234011058</v>
      </c>
      <c r="H28" s="58">
        <f t="shared" si="1"/>
        <v>218.54826</v>
      </c>
      <c r="I28" s="211">
        <f>Filter!J27</f>
        <v>110</v>
      </c>
      <c r="J28" s="49">
        <f t="shared" si="19"/>
        <v>10.517287234036855</v>
      </c>
      <c r="K28" s="50">
        <f t="shared" si="3"/>
        <v>39.545000000000002</v>
      </c>
      <c r="L28" s="244">
        <f>Filter!K27</f>
        <v>282.15000000000003</v>
      </c>
      <c r="M28" s="49">
        <f t="shared" si="19"/>
        <v>54.779122340395851</v>
      </c>
      <c r="N28" s="50">
        <f t="shared" si="5"/>
        <v>205.96950000000001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37</v>
      </c>
      <c r="Y28" s="212">
        <f t="shared" si="12"/>
        <v>20.610771276584575</v>
      </c>
      <c r="Z28" s="230">
        <f t="shared" si="13"/>
        <v>77.496499999999997</v>
      </c>
      <c r="AA28" s="238">
        <f t="shared" si="16"/>
        <v>124.08000000006723</v>
      </c>
      <c r="AB28" s="262">
        <f t="shared" si="17"/>
        <v>152.47418882970462</v>
      </c>
      <c r="AC28" s="263">
        <f t="shared" si="18"/>
        <v>697.38295000006724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5.2999999999992724</v>
      </c>
      <c r="C29" s="228">
        <f>Filter!H28*10.23</f>
        <v>388.74</v>
      </c>
      <c r="D29" s="57">
        <f t="shared" si="14"/>
        <v>7.8481471698123979</v>
      </c>
      <c r="E29" s="58">
        <f t="shared" si="15"/>
        <v>41.595179999999999</v>
      </c>
      <c r="F29" s="244">
        <f>Filter!I28*2</f>
        <v>3217.08</v>
      </c>
      <c r="G29" s="57">
        <f t="shared" si="19"/>
        <v>57.361143396234283</v>
      </c>
      <c r="H29" s="58">
        <f t="shared" si="1"/>
        <v>304.01405999999997</v>
      </c>
      <c r="I29" s="211">
        <f>Filter!J28</f>
        <v>290</v>
      </c>
      <c r="J29" s="49">
        <f t="shared" si="19"/>
        <v>19.670754716983833</v>
      </c>
      <c r="K29" s="50">
        <f t="shared" si="3"/>
        <v>104.255</v>
      </c>
      <c r="L29" s="244">
        <f>Filter!K28</f>
        <v>384.75000000000006</v>
      </c>
      <c r="M29" s="49">
        <f t="shared" si="19"/>
        <v>52.993867924535579</v>
      </c>
      <c r="N29" s="50">
        <f t="shared" si="5"/>
        <v>280.86750000000001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44</v>
      </c>
      <c r="Y29" s="212">
        <f t="shared" si="12"/>
        <v>17.388301886794839</v>
      </c>
      <c r="Z29" s="230">
        <f t="shared" si="13"/>
        <v>92.158000000000001</v>
      </c>
      <c r="AA29" s="238">
        <f t="shared" si="16"/>
        <v>174.89999999997599</v>
      </c>
      <c r="AB29" s="262">
        <f t="shared" si="17"/>
        <v>155.26221509436093</v>
      </c>
      <c r="AC29" s="263">
        <f t="shared" si="18"/>
        <v>997.78973999997595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5.1500000000014552</v>
      </c>
      <c r="C30" s="228">
        <f>Filter!H29*10.23</f>
        <v>388.74</v>
      </c>
      <c r="D30" s="57">
        <f t="shared" si="14"/>
        <v>8.0767339805802418</v>
      </c>
      <c r="E30" s="58">
        <f t="shared" si="15"/>
        <v>41.595179999999999</v>
      </c>
      <c r="F30" s="244">
        <f>Filter!I29*2</f>
        <v>3139.56</v>
      </c>
      <c r="G30" s="57">
        <f t="shared" si="19"/>
        <v>57.609401941731299</v>
      </c>
      <c r="H30" s="58">
        <f t="shared" si="1"/>
        <v>296.68842000000001</v>
      </c>
      <c r="I30" s="211">
        <f>Filter!J29</f>
        <v>300</v>
      </c>
      <c r="J30" s="49">
        <f t="shared" si="19"/>
        <v>20.941747572809614</v>
      </c>
      <c r="K30" s="50">
        <f t="shared" si="3"/>
        <v>107.85</v>
      </c>
      <c r="L30" s="244">
        <f>Filter!K29</f>
        <v>367.65000000000003</v>
      </c>
      <c r="M30" s="49">
        <f t="shared" si="19"/>
        <v>52.113495145616341</v>
      </c>
      <c r="N30" s="50">
        <f t="shared" si="5"/>
        <v>268.3845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36</v>
      </c>
      <c r="Y30" s="212">
        <f t="shared" si="12"/>
        <v>14.641165048539552</v>
      </c>
      <c r="Z30" s="230">
        <f t="shared" si="13"/>
        <v>75.402000000000001</v>
      </c>
      <c r="AA30" s="238">
        <f t="shared" si="16"/>
        <v>169.95000000004802</v>
      </c>
      <c r="AB30" s="262">
        <f t="shared" si="17"/>
        <v>153.38254368927704</v>
      </c>
      <c r="AC30" s="263">
        <f t="shared" si="18"/>
        <v>959.87010000004807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3.2299999999995634</v>
      </c>
      <c r="C31" s="228">
        <f>Filter!H30*10.23</f>
        <v>245.52</v>
      </c>
      <c r="D31" s="57">
        <f t="shared" si="14"/>
        <v>8.1333250774004799</v>
      </c>
      <c r="E31" s="58">
        <f t="shared" si="15"/>
        <v>26.27064</v>
      </c>
      <c r="F31" s="244">
        <f>Filter!I30*2</f>
        <v>2002.6</v>
      </c>
      <c r="G31" s="57">
        <f t="shared" si="19"/>
        <v>58.590000000007919</v>
      </c>
      <c r="H31" s="58">
        <f t="shared" si="1"/>
        <v>189.2457</v>
      </c>
      <c r="I31" s="211">
        <f>Filter!J30</f>
        <v>190</v>
      </c>
      <c r="J31" s="49">
        <f t="shared" si="19"/>
        <v>21.147058823532269</v>
      </c>
      <c r="K31" s="50">
        <f t="shared" si="3"/>
        <v>68.304999999999993</v>
      </c>
      <c r="L31" s="244">
        <f>Filter!K30</f>
        <v>239.40000000000003</v>
      </c>
      <c r="M31" s="49">
        <f t="shared" si="19"/>
        <v>54.105882352948498</v>
      </c>
      <c r="N31" s="50">
        <f t="shared" si="5"/>
        <v>174.76200000000003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30</v>
      </c>
      <c r="Y31" s="212">
        <f t="shared" si="12"/>
        <v>19.453560371519657</v>
      </c>
      <c r="Z31" s="230">
        <f t="shared" si="13"/>
        <v>62.835000000000001</v>
      </c>
      <c r="AA31" s="238">
        <f t="shared" si="16"/>
        <v>106.58999999998559</v>
      </c>
      <c r="AB31" s="262">
        <f t="shared" si="17"/>
        <v>161.42982662540885</v>
      </c>
      <c r="AC31" s="263">
        <f t="shared" si="18"/>
        <v>628.00833999998565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5.1100000000005821</v>
      </c>
      <c r="C32" s="228">
        <f>Filter!H31*10.23</f>
        <v>419.43</v>
      </c>
      <c r="D32" s="57">
        <f t="shared" si="14"/>
        <v>8.7825851272005657</v>
      </c>
      <c r="E32" s="58">
        <f t="shared" si="15"/>
        <v>44.879010000000001</v>
      </c>
      <c r="F32" s="244">
        <f>Filter!I31*2</f>
        <v>3139.56</v>
      </c>
      <c r="G32" s="57">
        <f t="shared" si="19"/>
        <v>58.060356164376948</v>
      </c>
      <c r="H32" s="58">
        <f t="shared" si="1"/>
        <v>296.68842000000001</v>
      </c>
      <c r="I32" s="211">
        <f>Filter!J31</f>
        <v>300</v>
      </c>
      <c r="J32" s="49">
        <f t="shared" si="19"/>
        <v>21.105675146768633</v>
      </c>
      <c r="K32" s="50">
        <f t="shared" si="3"/>
        <v>107.85</v>
      </c>
      <c r="L32" s="244">
        <f>Filter!K31</f>
        <v>367.65000000000003</v>
      </c>
      <c r="M32" s="49">
        <f t="shared" si="19"/>
        <v>52.521428571422589</v>
      </c>
      <c r="N32" s="50">
        <f t="shared" si="5"/>
        <v>268.3845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31</v>
      </c>
      <c r="Y32" s="212">
        <f t="shared" si="12"/>
        <v>12.70636007827644</v>
      </c>
      <c r="Z32" s="230">
        <f t="shared" si="13"/>
        <v>64.929500000000004</v>
      </c>
      <c r="AA32" s="238">
        <f t="shared" si="16"/>
        <v>168.63000000001921</v>
      </c>
      <c r="AB32" s="262">
        <f t="shared" si="17"/>
        <v>153.17640508804519</v>
      </c>
      <c r="AC32" s="263">
        <f t="shared" si="18"/>
        <v>951.36143000001914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5.1299999999973807</v>
      </c>
      <c r="C33" s="228">
        <f>Filter!H32*10.23</f>
        <v>439.89000000000004</v>
      </c>
      <c r="D33" s="57">
        <f t="shared" si="14"/>
        <v>9.1750935672561482</v>
      </c>
      <c r="E33" s="58">
        <f t="shared" si="15"/>
        <v>47.068230000000007</v>
      </c>
      <c r="F33" s="244">
        <f>Filter!I32*2</f>
        <v>3152.48</v>
      </c>
      <c r="G33" s="57">
        <f t="shared" si="19"/>
        <v>58.072000000029647</v>
      </c>
      <c r="H33" s="58">
        <f t="shared" si="1"/>
        <v>297.90935999999999</v>
      </c>
      <c r="I33" s="211">
        <f>Filter!J32</f>
        <v>570</v>
      </c>
      <c r="J33" s="49">
        <f t="shared" si="19"/>
        <v>39.944444444464835</v>
      </c>
      <c r="K33" s="50">
        <f t="shared" si="3"/>
        <v>204.91499999999999</v>
      </c>
      <c r="L33" s="244">
        <f>Filter!K32</f>
        <v>342</v>
      </c>
      <c r="M33" s="49">
        <f t="shared" si="19"/>
        <v>48.666666666691512</v>
      </c>
      <c r="N33" s="50">
        <f t="shared" si="5"/>
        <v>249.66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33</v>
      </c>
      <c r="Y33" s="212">
        <f t="shared" si="12"/>
        <v>13.473391812872377</v>
      </c>
      <c r="Z33" s="230">
        <f t="shared" si="13"/>
        <v>69.118499999999997</v>
      </c>
      <c r="AA33" s="238">
        <f t="shared" si="16"/>
        <v>169.28999999991356</v>
      </c>
      <c r="AB33" s="262">
        <f t="shared" si="17"/>
        <v>169.33159649131449</v>
      </c>
      <c r="AC33" s="263">
        <f t="shared" si="18"/>
        <v>1037.9610899999136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4.2100000000027649</v>
      </c>
      <c r="C34" s="228">
        <f>Filter!H33*10.23</f>
        <v>327.36</v>
      </c>
      <c r="D34" s="57">
        <f t="shared" si="14"/>
        <v>8.3200760094957236</v>
      </c>
      <c r="E34" s="58">
        <f t="shared" si="15"/>
        <v>35.027520000000003</v>
      </c>
      <c r="F34" s="244">
        <f>Filter!I33*2</f>
        <v>2584</v>
      </c>
      <c r="G34" s="57">
        <f t="shared" si="19"/>
        <v>58.001900237491597</v>
      </c>
      <c r="H34" s="58">
        <f t="shared" si="1"/>
        <v>244.18799999999999</v>
      </c>
      <c r="I34" s="211">
        <f>Filter!J33</f>
        <v>220</v>
      </c>
      <c r="J34" s="49">
        <f t="shared" si="19"/>
        <v>18.786223277897403</v>
      </c>
      <c r="K34" s="50">
        <f t="shared" si="3"/>
        <v>79.09</v>
      </c>
      <c r="L34" s="244">
        <f>Filter!K33</f>
        <v>299.25</v>
      </c>
      <c r="M34" s="49">
        <f t="shared" si="19"/>
        <v>51.888954869324586</v>
      </c>
      <c r="N34" s="50">
        <f t="shared" si="5"/>
        <v>218.45249999999999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25</v>
      </c>
      <c r="Y34" s="212">
        <f t="shared" si="12"/>
        <v>12.437648456048839</v>
      </c>
      <c r="Z34" s="230">
        <f t="shared" si="13"/>
        <v>52.362499999999997</v>
      </c>
      <c r="AA34" s="238">
        <f t="shared" si="16"/>
        <v>138.93000000009124</v>
      </c>
      <c r="AB34" s="262">
        <f t="shared" si="17"/>
        <v>149.43480285025814</v>
      </c>
      <c r="AC34" s="263">
        <f t="shared" si="18"/>
        <v>768.05052000009118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/>
      <c r="C35" s="228"/>
      <c r="D35" s="57"/>
      <c r="E35" s="58"/>
      <c r="F35" s="244"/>
      <c r="G35" s="57"/>
      <c r="H35" s="58"/>
      <c r="I35" s="211"/>
      <c r="J35" s="49"/>
      <c r="K35" s="50"/>
      <c r="L35" s="244"/>
      <c r="M35" s="49"/>
      <c r="N35" s="50"/>
      <c r="O35" s="48"/>
      <c r="P35" s="49"/>
      <c r="Q35" s="50"/>
      <c r="R35" s="48"/>
      <c r="S35" s="49"/>
      <c r="T35" s="50"/>
      <c r="U35" s="48"/>
      <c r="V35" s="49"/>
      <c r="W35" s="50"/>
      <c r="X35" s="211"/>
      <c r="Y35" s="212"/>
      <c r="Z35" s="230"/>
      <c r="AA35" s="238"/>
      <c r="AB35" s="262"/>
      <c r="AC35" s="263"/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/>
      <c r="C36" s="228"/>
      <c r="D36" s="57"/>
      <c r="E36" s="58"/>
      <c r="F36" s="244"/>
      <c r="G36" s="57"/>
      <c r="H36" s="58"/>
      <c r="I36" s="211"/>
      <c r="J36" s="49"/>
      <c r="K36" s="50"/>
      <c r="L36" s="244"/>
      <c r="M36" s="49"/>
      <c r="N36" s="50"/>
      <c r="O36" s="48"/>
      <c r="P36" s="49"/>
      <c r="Q36" s="50"/>
      <c r="R36" s="48"/>
      <c r="S36" s="49"/>
      <c r="T36" s="50"/>
      <c r="U36" s="48"/>
      <c r="V36" s="49"/>
      <c r="W36" s="50"/>
      <c r="X36" s="211"/>
      <c r="Y36" s="212"/>
      <c r="Z36" s="230"/>
      <c r="AA36" s="238"/>
      <c r="AB36" s="262"/>
      <c r="AC36" s="263"/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133.81999999999971</v>
      </c>
      <c r="C37" s="249"/>
      <c r="D37" s="250"/>
      <c r="E37" s="251">
        <f t="shared" ref="E37:W37" si="20">SUM(E6:E36)</f>
        <v>980.77055999999993</v>
      </c>
      <c r="F37" s="213"/>
      <c r="G37" s="252"/>
      <c r="H37" s="253">
        <f t="shared" si="20"/>
        <v>8229.1355999999996</v>
      </c>
      <c r="I37" s="213"/>
      <c r="J37" s="214"/>
      <c r="K37" s="215">
        <f t="shared" si="20"/>
        <v>2710.63</v>
      </c>
      <c r="L37" s="213"/>
      <c r="M37" s="214"/>
      <c r="N37" s="215">
        <f>SUM(N6:N36)</f>
        <v>6909.3405000000002</v>
      </c>
      <c r="O37" s="213"/>
      <c r="P37" s="214"/>
      <c r="Q37" s="215">
        <f t="shared" si="20"/>
        <v>0</v>
      </c>
      <c r="R37" s="213"/>
      <c r="S37" s="214"/>
      <c r="T37" s="215">
        <f t="shared" si="20"/>
        <v>0</v>
      </c>
      <c r="U37" s="213"/>
      <c r="V37" s="214"/>
      <c r="W37" s="231">
        <f t="shared" si="20"/>
        <v>0</v>
      </c>
      <c r="X37" s="213"/>
      <c r="Y37" s="214"/>
      <c r="Z37" s="231">
        <f t="shared" ref="Z37" si="21">SUM(Z6:Z36)</f>
        <v>2146.8625000000002</v>
      </c>
      <c r="AA37" s="214">
        <f>SUMIF(AA6:AA36,"&lt;&gt;#VALUE!")</f>
        <v>4416.0599999999904</v>
      </c>
      <c r="AB37" s="239">
        <f>SUMIF(AB6:AB36,"&lt;&gt;#VALUE!")</f>
        <v>4553.9507006092754</v>
      </c>
      <c r="AC37" s="239">
        <f>SUMIF(AC6:AC36,"&lt;&gt;#VALUE!")</f>
        <v>25392.799159999991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4.6144827586206798</v>
      </c>
      <c r="C38" s="254">
        <f>AVERAGE(C6:C36)</f>
        <v>316.07172413793103</v>
      </c>
      <c r="D38" s="216">
        <f>AVERAGEIF(D6:D36,"&lt;&gt;#VALUE!")</f>
        <v>7.3504257704264084</v>
      </c>
      <c r="E38" s="255">
        <f t="shared" ref="E38:W38" si="22">AVERAGE(E6:E36)</f>
        <v>33.819674482758622</v>
      </c>
      <c r="F38" s="256">
        <f t="shared" si="22"/>
        <v>3002.7862068965514</v>
      </c>
      <c r="G38" s="216">
        <f>AVERAGEIF(G6:G36,"&lt;&gt;#VALUE!")</f>
        <v>61.528573132008312</v>
      </c>
      <c r="H38" s="216">
        <f t="shared" si="22"/>
        <v>283.76329655172412</v>
      </c>
      <c r="I38" s="256">
        <f t="shared" si="22"/>
        <v>260</v>
      </c>
      <c r="J38" s="216">
        <f>AVERAGEIF(J6:J36,"&lt;&gt;#VALUE!")</f>
        <v>20.298262051867468</v>
      </c>
      <c r="K38" s="256">
        <f t="shared" si="22"/>
        <v>93.47</v>
      </c>
      <c r="L38" s="256">
        <f t="shared" si="22"/>
        <v>326.37413793103445</v>
      </c>
      <c r="M38" s="216">
        <f>AVERAGEIF(M6:M36,"&lt;&gt;#VALUE!")</f>
        <v>51.683039452194592</v>
      </c>
      <c r="N38" s="216">
        <f>AVERAGEIF(N6:N36,"&lt;&gt;#VALUE!")</f>
        <v>238.25312068965519</v>
      </c>
      <c r="O38" s="256" t="e">
        <f t="shared" si="22"/>
        <v>#DIV/0!</v>
      </c>
      <c r="P38" s="256" t="e">
        <f t="shared" si="22"/>
        <v>#DIV/0!</v>
      </c>
      <c r="Q38" s="256" t="e">
        <f t="shared" si="22"/>
        <v>#DIV/0!</v>
      </c>
      <c r="R38" s="256" t="e">
        <f t="shared" si="22"/>
        <v>#DIV/0!</v>
      </c>
      <c r="S38" s="256" t="e">
        <f t="shared" si="22"/>
        <v>#DIV/0!</v>
      </c>
      <c r="T38" s="256" t="e">
        <f t="shared" si="22"/>
        <v>#DIV/0!</v>
      </c>
      <c r="U38" s="256" t="e">
        <f t="shared" si="22"/>
        <v>#DIV/0!</v>
      </c>
      <c r="V38" s="256" t="e">
        <f t="shared" si="22"/>
        <v>#DIV/0!</v>
      </c>
      <c r="W38" s="256" t="e">
        <f t="shared" si="22"/>
        <v>#DIV/0!</v>
      </c>
      <c r="X38" s="216">
        <f t="shared" ref="X38:Z38" si="23">AVERAGEIF(X6:X36,"&lt;&gt;#VALUE!")</f>
        <v>35.344827586206897</v>
      </c>
      <c r="Y38" s="216">
        <f t="shared" si="23"/>
        <v>16.172482373133398</v>
      </c>
      <c r="Z38" s="257">
        <f t="shared" si="23"/>
        <v>74.029741379310352</v>
      </c>
      <c r="AA38" s="240">
        <f t="shared" ref="AA38" si="24">AVERAGEIF(AA6:AA36,"&lt;&gt;#VALUE!")</f>
        <v>152.27793103448244</v>
      </c>
      <c r="AB38" s="264">
        <f>AC37/B37</f>
        <v>189.75339381258442</v>
      </c>
      <c r="AC38" s="257">
        <f>AVERAGEIF(AC6:AC36,"&lt;&gt;#VALUE!")</f>
        <v>875.61376413793073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5.4599999999991269</v>
      </c>
      <c r="C39" s="258">
        <f>MAX(C6:C36)</f>
        <v>439.89000000000004</v>
      </c>
      <c r="D39" s="259">
        <f t="shared" ref="D39:Z39" si="25">MAX(D6:D36)</f>
        <v>9.1750935672561482</v>
      </c>
      <c r="E39" s="259">
        <f t="shared" si="25"/>
        <v>47.068230000000007</v>
      </c>
      <c r="F39" s="217">
        <f t="shared" si="25"/>
        <v>3565.92</v>
      </c>
      <c r="G39" s="260">
        <f t="shared" si="25"/>
        <v>66.879515923501785</v>
      </c>
      <c r="H39" s="260">
        <f t="shared" si="25"/>
        <v>336.97944000000001</v>
      </c>
      <c r="I39" s="217">
        <f t="shared" si="25"/>
        <v>570</v>
      </c>
      <c r="J39" s="217">
        <f t="shared" si="25"/>
        <v>39.944444444464835</v>
      </c>
      <c r="K39" s="217">
        <f t="shared" si="25"/>
        <v>204.91499999999999</v>
      </c>
      <c r="L39" s="217">
        <f t="shared" si="25"/>
        <v>384.75000000000006</v>
      </c>
      <c r="M39" s="217">
        <f t="shared" si="25"/>
        <v>56.502000000000002</v>
      </c>
      <c r="N39" s="217">
        <f t="shared" si="25"/>
        <v>280.86750000000001</v>
      </c>
      <c r="O39" s="217">
        <f t="shared" si="25"/>
        <v>0</v>
      </c>
      <c r="P39" s="217">
        <f t="shared" si="25"/>
        <v>0</v>
      </c>
      <c r="Q39" s="217">
        <f t="shared" si="25"/>
        <v>0</v>
      </c>
      <c r="R39" s="217">
        <f t="shared" si="25"/>
        <v>0</v>
      </c>
      <c r="S39" s="217">
        <f t="shared" si="25"/>
        <v>0</v>
      </c>
      <c r="T39" s="217">
        <f t="shared" si="25"/>
        <v>0</v>
      </c>
      <c r="U39" s="217">
        <f t="shared" si="25"/>
        <v>0</v>
      </c>
      <c r="V39" s="217">
        <f t="shared" si="25"/>
        <v>0</v>
      </c>
      <c r="W39" s="217">
        <f t="shared" si="25"/>
        <v>0</v>
      </c>
      <c r="X39" s="217">
        <f t="shared" si="25"/>
        <v>51</v>
      </c>
      <c r="Y39" s="217">
        <f t="shared" si="25"/>
        <v>25.157402234650167</v>
      </c>
      <c r="Z39" s="261">
        <f t="shared" si="25"/>
        <v>106.81950000000001</v>
      </c>
      <c r="AA39" s="241">
        <f t="shared" ref="AA39:AC39" si="26">MAX(AA6:AA36)</f>
        <v>180.17999999997119</v>
      </c>
      <c r="AB39" s="265">
        <f t="shared" si="26"/>
        <v>178.74872905037378</v>
      </c>
      <c r="AC39" s="217">
        <f t="shared" si="26"/>
        <v>1070.3805899999711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3.1400000000030559</v>
      </c>
      <c r="C40" s="258">
        <f>MIN(C6:C36)</f>
        <v>214.83</v>
      </c>
      <c r="D40" s="259">
        <f t="shared" ref="D40:Z40" si="27">MIN(D6:D36)</f>
        <v>5.5210592105291347</v>
      </c>
      <c r="E40" s="259">
        <f t="shared" si="27"/>
        <v>22.986810000000002</v>
      </c>
      <c r="F40" s="217">
        <f t="shared" si="27"/>
        <v>2002.6</v>
      </c>
      <c r="G40" s="260">
        <f t="shared" si="27"/>
        <v>57.195086042069789</v>
      </c>
      <c r="H40" s="260">
        <f t="shared" si="27"/>
        <v>189.2457</v>
      </c>
      <c r="I40" s="217">
        <f t="shared" si="27"/>
        <v>30</v>
      </c>
      <c r="J40" s="217">
        <f t="shared" si="27"/>
        <v>2.1023391812861325</v>
      </c>
      <c r="K40" s="217">
        <f t="shared" si="27"/>
        <v>10.785</v>
      </c>
      <c r="L40" s="217">
        <f t="shared" si="27"/>
        <v>213.75000000000003</v>
      </c>
      <c r="M40" s="217">
        <f t="shared" si="27"/>
        <v>46.347772277234398</v>
      </c>
      <c r="N40" s="217">
        <f t="shared" si="27"/>
        <v>156.03750000000002</v>
      </c>
      <c r="O40" s="217">
        <f t="shared" si="27"/>
        <v>0</v>
      </c>
      <c r="P40" s="217">
        <f t="shared" si="27"/>
        <v>0</v>
      </c>
      <c r="Q40" s="217">
        <f t="shared" si="27"/>
        <v>0</v>
      </c>
      <c r="R40" s="217">
        <f t="shared" si="27"/>
        <v>0</v>
      </c>
      <c r="S40" s="217">
        <f t="shared" si="27"/>
        <v>0</v>
      </c>
      <c r="T40" s="217">
        <f t="shared" si="27"/>
        <v>0</v>
      </c>
      <c r="U40" s="217">
        <f t="shared" si="27"/>
        <v>0</v>
      </c>
      <c r="V40" s="217">
        <f t="shared" si="27"/>
        <v>0</v>
      </c>
      <c r="W40" s="217">
        <f t="shared" si="27"/>
        <v>0</v>
      </c>
      <c r="X40" s="217">
        <f t="shared" si="27"/>
        <v>7</v>
      </c>
      <c r="Y40" s="217">
        <f t="shared" si="27"/>
        <v>4.027884615384365</v>
      </c>
      <c r="Z40" s="261">
        <f t="shared" si="27"/>
        <v>14.6615</v>
      </c>
      <c r="AA40" s="242">
        <f t="shared" ref="AA40:AC40" si="28">MIN(AA6:AA36)</f>
        <v>103.62000000010084</v>
      </c>
      <c r="AB40" s="265">
        <f t="shared" si="28"/>
        <v>130.15948504272694</v>
      </c>
      <c r="AC40" s="217">
        <f t="shared" si="28"/>
        <v>562.01593000010087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2" t="s">
        <v>66</v>
      </c>
      <c r="D43" s="402"/>
      <c r="E43" s="106">
        <v>0.107</v>
      </c>
      <c r="F43" s="417" t="s">
        <v>70</v>
      </c>
      <c r="G43" s="417"/>
      <c r="H43" s="106">
        <v>9.4500000000000001E-2</v>
      </c>
      <c r="I43" s="404" t="s">
        <v>71</v>
      </c>
      <c r="J43" s="404"/>
      <c r="K43" s="106">
        <v>0.35949999999999999</v>
      </c>
      <c r="L43" s="424" t="s">
        <v>72</v>
      </c>
      <c r="M43" s="424"/>
      <c r="N43" s="106">
        <v>0.73</v>
      </c>
      <c r="O43" s="425" t="s">
        <v>73</v>
      </c>
      <c r="P43" s="425"/>
      <c r="Q43" s="106">
        <v>0.25</v>
      </c>
      <c r="R43" s="405" t="s">
        <v>74</v>
      </c>
      <c r="S43" s="405"/>
      <c r="T43" s="106">
        <v>0.25</v>
      </c>
      <c r="U43" s="426" t="s">
        <v>68</v>
      </c>
      <c r="V43" s="426"/>
      <c r="W43" s="106">
        <v>0.25</v>
      </c>
      <c r="X43" s="436" t="s">
        <v>102</v>
      </c>
      <c r="Y43" s="436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2" t="s">
        <v>67</v>
      </c>
      <c r="D45" s="402"/>
      <c r="E45" s="114"/>
      <c r="F45" s="417" t="s">
        <v>67</v>
      </c>
      <c r="G45" s="417"/>
      <c r="H45" s="115"/>
      <c r="I45" s="404" t="s">
        <v>67</v>
      </c>
      <c r="J45" s="404"/>
      <c r="K45" s="116"/>
      <c r="L45" s="424" t="s">
        <v>67</v>
      </c>
      <c r="M45" s="424"/>
      <c r="N45" s="117"/>
      <c r="O45" s="425" t="s">
        <v>67</v>
      </c>
      <c r="P45" s="425"/>
      <c r="Q45" s="118"/>
      <c r="R45" s="405" t="s">
        <v>67</v>
      </c>
      <c r="S45" s="405"/>
      <c r="T45" s="119"/>
      <c r="U45" s="426" t="s">
        <v>67</v>
      </c>
      <c r="V45" s="426"/>
      <c r="W45" s="114"/>
      <c r="X45" s="437" t="s">
        <v>67</v>
      </c>
      <c r="Y45" s="437"/>
      <c r="Z45" s="222"/>
      <c r="AA45" s="235" t="s">
        <v>105</v>
      </c>
      <c r="AB45" s="236"/>
      <c r="AC45" s="338">
        <f>AB38/1000</f>
        <v>0.18975339381258441</v>
      </c>
      <c r="AL45" s="90" t="s">
        <v>119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6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38"/>
  <sheetViews>
    <sheetView topLeftCell="A7" workbookViewId="0">
      <selection activeCell="E26" sqref="E26"/>
    </sheetView>
  </sheetViews>
  <sheetFormatPr defaultRowHeight="15" x14ac:dyDescent="0.25"/>
  <cols>
    <col min="1" max="1" width="6.5703125" customWidth="1"/>
    <col min="2" max="2" width="10" bestFit="1" customWidth="1"/>
  </cols>
  <sheetData>
    <row r="5" spans="1:3" ht="27.6" customHeight="1" x14ac:dyDescent="0.25">
      <c r="A5" s="438" t="s">
        <v>111</v>
      </c>
      <c r="B5" s="438"/>
      <c r="C5" s="438"/>
    </row>
    <row r="6" spans="1:3" x14ac:dyDescent="0.25">
      <c r="A6" s="333">
        <v>0</v>
      </c>
      <c r="B6" s="333">
        <v>7183970</v>
      </c>
      <c r="C6" s="333"/>
    </row>
    <row r="7" spans="1:3" x14ac:dyDescent="0.25">
      <c r="A7" s="333">
        <v>1</v>
      </c>
      <c r="B7" s="333">
        <v>7224930</v>
      </c>
      <c r="C7" s="333">
        <f>IF(ISBLANK(Pumpage!B7),"",(B7-B6))</f>
        <v>40960</v>
      </c>
    </row>
    <row r="8" spans="1:3" x14ac:dyDescent="0.25">
      <c r="A8" s="333">
        <v>2</v>
      </c>
      <c r="B8" s="333">
        <v>7251770</v>
      </c>
      <c r="C8" s="333">
        <f t="shared" ref="C8:C35" si="0">B8-B7</f>
        <v>26840</v>
      </c>
    </row>
    <row r="9" spans="1:3" x14ac:dyDescent="0.25">
      <c r="A9" s="333">
        <v>3</v>
      </c>
      <c r="B9" s="333">
        <v>7288450</v>
      </c>
      <c r="C9" s="333">
        <f t="shared" si="0"/>
        <v>36680</v>
      </c>
    </row>
    <row r="10" spans="1:3" x14ac:dyDescent="0.25">
      <c r="A10" s="333">
        <v>4</v>
      </c>
      <c r="B10" s="333">
        <v>7329690</v>
      </c>
      <c r="C10" s="333">
        <f t="shared" si="0"/>
        <v>41240</v>
      </c>
    </row>
    <row r="11" spans="1:3" x14ac:dyDescent="0.25">
      <c r="A11" s="333">
        <v>5</v>
      </c>
      <c r="B11" s="333">
        <v>7360870</v>
      </c>
      <c r="C11" s="333">
        <f t="shared" si="0"/>
        <v>31180</v>
      </c>
    </row>
    <row r="12" spans="1:3" x14ac:dyDescent="0.25">
      <c r="A12" s="333">
        <v>6</v>
      </c>
      <c r="B12" s="333">
        <v>7396580</v>
      </c>
      <c r="C12" s="333">
        <f t="shared" si="0"/>
        <v>35710</v>
      </c>
    </row>
    <row r="13" spans="1:3" x14ac:dyDescent="0.25">
      <c r="A13" s="333">
        <v>7</v>
      </c>
      <c r="B13" s="333">
        <v>7437060</v>
      </c>
      <c r="C13" s="333">
        <f t="shared" si="0"/>
        <v>40480</v>
      </c>
    </row>
    <row r="14" spans="1:3" x14ac:dyDescent="0.25">
      <c r="A14" s="333">
        <v>8</v>
      </c>
      <c r="B14" s="333">
        <v>7477780</v>
      </c>
      <c r="C14" s="333">
        <f t="shared" si="0"/>
        <v>40720</v>
      </c>
    </row>
    <row r="15" spans="1:3" x14ac:dyDescent="0.25">
      <c r="A15" s="333">
        <v>9</v>
      </c>
      <c r="B15" s="333">
        <v>7509380</v>
      </c>
      <c r="C15" s="333">
        <f t="shared" si="0"/>
        <v>31600</v>
      </c>
    </row>
    <row r="16" spans="1:3" x14ac:dyDescent="0.25">
      <c r="A16" s="333">
        <v>10</v>
      </c>
      <c r="B16" s="333">
        <v>7541840</v>
      </c>
      <c r="C16" s="333">
        <f t="shared" si="0"/>
        <v>32460</v>
      </c>
    </row>
    <row r="17" spans="1:3" x14ac:dyDescent="0.25">
      <c r="A17" s="333">
        <v>11</v>
      </c>
      <c r="B17" s="333">
        <v>7573270</v>
      </c>
      <c r="C17" s="333">
        <f t="shared" si="0"/>
        <v>31430</v>
      </c>
    </row>
    <row r="18" spans="1:3" x14ac:dyDescent="0.25">
      <c r="A18" s="333">
        <v>12</v>
      </c>
      <c r="B18" s="333">
        <v>7606500</v>
      </c>
      <c r="C18" s="333">
        <f t="shared" si="0"/>
        <v>33230</v>
      </c>
    </row>
    <row r="19" spans="1:3" x14ac:dyDescent="0.25">
      <c r="A19" s="333">
        <v>13</v>
      </c>
      <c r="B19" s="333">
        <v>7647070</v>
      </c>
      <c r="C19" s="333">
        <f t="shared" si="0"/>
        <v>40570</v>
      </c>
    </row>
    <row r="20" spans="1:3" x14ac:dyDescent="0.25">
      <c r="A20" s="333">
        <v>14</v>
      </c>
      <c r="B20" s="333">
        <v>7670330</v>
      </c>
      <c r="C20" s="333">
        <f t="shared" si="0"/>
        <v>23260</v>
      </c>
    </row>
    <row r="21" spans="1:3" x14ac:dyDescent="0.25">
      <c r="A21" s="333">
        <v>15</v>
      </c>
      <c r="B21" s="333">
        <v>7704180</v>
      </c>
      <c r="C21" s="333">
        <f t="shared" si="0"/>
        <v>33850</v>
      </c>
    </row>
    <row r="22" spans="1:3" x14ac:dyDescent="0.25">
      <c r="A22" s="333">
        <v>16</v>
      </c>
      <c r="B22" s="333">
        <v>7737500</v>
      </c>
      <c r="C22" s="333">
        <f t="shared" si="0"/>
        <v>33320</v>
      </c>
    </row>
    <row r="23" spans="1:3" x14ac:dyDescent="0.25">
      <c r="A23" s="333">
        <v>17</v>
      </c>
      <c r="B23" s="333">
        <v>7778470</v>
      </c>
      <c r="C23" s="333">
        <f t="shared" si="0"/>
        <v>40970</v>
      </c>
    </row>
    <row r="24" spans="1:3" x14ac:dyDescent="0.25">
      <c r="A24" s="333">
        <v>18</v>
      </c>
      <c r="B24" s="333">
        <v>7812120</v>
      </c>
      <c r="C24" s="333">
        <f t="shared" si="0"/>
        <v>33650</v>
      </c>
    </row>
    <row r="25" spans="1:3" x14ac:dyDescent="0.25">
      <c r="A25" s="333">
        <v>19</v>
      </c>
      <c r="B25" s="333">
        <v>7851830</v>
      </c>
      <c r="C25" s="333">
        <f t="shared" si="0"/>
        <v>39710</v>
      </c>
    </row>
    <row r="26" spans="1:3" x14ac:dyDescent="0.25">
      <c r="A26" s="333">
        <v>20</v>
      </c>
      <c r="B26" s="333">
        <v>7878540</v>
      </c>
      <c r="C26" s="333">
        <f t="shared" si="0"/>
        <v>26710</v>
      </c>
    </row>
    <row r="27" spans="1:3" x14ac:dyDescent="0.25">
      <c r="A27" s="333">
        <v>21</v>
      </c>
      <c r="B27" s="333">
        <v>7918410</v>
      </c>
      <c r="C27" s="333">
        <f t="shared" si="0"/>
        <v>39870</v>
      </c>
    </row>
    <row r="28" spans="1:3" x14ac:dyDescent="0.25">
      <c r="A28" s="333">
        <v>22</v>
      </c>
      <c r="B28" s="333">
        <v>7959210</v>
      </c>
      <c r="C28" s="333">
        <f t="shared" si="0"/>
        <v>40800</v>
      </c>
    </row>
    <row r="29" spans="1:3" x14ac:dyDescent="0.25">
      <c r="A29" s="333">
        <v>23</v>
      </c>
      <c r="B29" s="333">
        <v>7988830</v>
      </c>
      <c r="C29" s="333">
        <f t="shared" si="0"/>
        <v>29620</v>
      </c>
    </row>
    <row r="30" spans="1:3" x14ac:dyDescent="0.25">
      <c r="A30" s="333">
        <v>24</v>
      </c>
      <c r="B30" s="333">
        <v>8029770</v>
      </c>
      <c r="C30" s="333">
        <f t="shared" si="0"/>
        <v>40940</v>
      </c>
    </row>
    <row r="31" spans="1:3" x14ac:dyDescent="0.25">
      <c r="A31" s="333">
        <v>25</v>
      </c>
      <c r="B31" s="333">
        <v>8070480</v>
      </c>
      <c r="C31" s="333">
        <f t="shared" si="0"/>
        <v>40710</v>
      </c>
    </row>
    <row r="32" spans="1:3" x14ac:dyDescent="0.25">
      <c r="A32" s="333">
        <v>26</v>
      </c>
      <c r="B32" s="333">
        <v>8095640</v>
      </c>
      <c r="C32" s="333">
        <f t="shared" si="0"/>
        <v>25160</v>
      </c>
    </row>
    <row r="33" spans="1:3" x14ac:dyDescent="0.25">
      <c r="A33" s="333">
        <v>27</v>
      </c>
      <c r="B33" s="333">
        <v>8135620</v>
      </c>
      <c r="C33" s="333">
        <f t="shared" si="0"/>
        <v>39980</v>
      </c>
    </row>
    <row r="34" spans="1:3" x14ac:dyDescent="0.25">
      <c r="A34" s="333">
        <v>28</v>
      </c>
      <c r="B34" s="333">
        <v>8175860</v>
      </c>
      <c r="C34" s="333">
        <f t="shared" si="0"/>
        <v>40240</v>
      </c>
    </row>
    <row r="35" spans="1:3" x14ac:dyDescent="0.25">
      <c r="A35" s="333">
        <v>29</v>
      </c>
      <c r="B35" s="333">
        <v>8209040</v>
      </c>
      <c r="C35" s="333">
        <f t="shared" si="0"/>
        <v>33180</v>
      </c>
    </row>
    <row r="36" spans="1:3" x14ac:dyDescent="0.25">
      <c r="A36" s="333">
        <v>30</v>
      </c>
      <c r="B36" s="333"/>
      <c r="C36" s="333"/>
    </row>
    <row r="37" spans="1:3" x14ac:dyDescent="0.25">
      <c r="A37" s="333">
        <v>31</v>
      </c>
      <c r="B37" s="333"/>
      <c r="C37" s="333"/>
    </row>
    <row r="38" spans="1:3" x14ac:dyDescent="0.25">
      <c r="A38" s="333" t="s">
        <v>48</v>
      </c>
      <c r="B38" s="333"/>
      <c r="C38" s="333">
        <f>SUM(C7:C37)</f>
        <v>1025070</v>
      </c>
    </row>
  </sheetData>
  <mergeCells count="1">
    <mergeCell ref="A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82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112</v>
      </c>
      <c r="C106" s="334" t="s">
        <v>113</v>
      </c>
    </row>
    <row r="107" spans="2:3" x14ac:dyDescent="0.25">
      <c r="B107" s="335" t="s">
        <v>94</v>
      </c>
      <c r="C107" s="336" t="e">
        <f>'[3]Monthly Chemical Report'!$E$37</f>
        <v>#REF!</v>
      </c>
    </row>
    <row r="108" spans="2:3" x14ac:dyDescent="0.25">
      <c r="B108" s="335" t="s">
        <v>114</v>
      </c>
      <c r="C108" s="336">
        <f>'Monthly Chemical Report'!$H$37</f>
        <v>8229.1355999999996</v>
      </c>
    </row>
    <row r="109" spans="2:3" x14ac:dyDescent="0.25">
      <c r="B109" s="335" t="s">
        <v>95</v>
      </c>
      <c r="C109" s="336">
        <f>'Monthly Chemical Report'!$K$37</f>
        <v>2710.63</v>
      </c>
    </row>
    <row r="110" spans="2:3" x14ac:dyDescent="0.25">
      <c r="B110" s="335" t="s">
        <v>115</v>
      </c>
      <c r="C110" s="336">
        <f>'Monthly Chemical Report'!$N$37</f>
        <v>6909.3405000000002</v>
      </c>
    </row>
    <row r="111" spans="2:3" x14ac:dyDescent="0.25">
      <c r="B111" s="335" t="s">
        <v>116</v>
      </c>
      <c r="C111" s="336">
        <f>'Monthly Chemical Report'!Z37</f>
        <v>2146.8625000000002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117</v>
      </c>
      <c r="C113" s="336">
        <f>'Monthly Chemical Report'!AC37</f>
        <v>25392.799159999991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Corey Lee</cp:lastModifiedBy>
  <cp:lastPrinted>2020-03-09T13:19:44Z</cp:lastPrinted>
  <dcterms:created xsi:type="dcterms:W3CDTF">2013-07-05T18:30:31Z</dcterms:created>
  <dcterms:modified xsi:type="dcterms:W3CDTF">2020-03-09T15:35:13Z</dcterms:modified>
</cp:coreProperties>
</file>