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WATER TREATMENT\WTP DATA\New Monthly WTP Data Workbook\2020 WTP Data\"/>
    </mc:Choice>
  </mc:AlternateContent>
  <bookViews>
    <workbookView xWindow="1650" yWindow="795" windowWidth="16665" windowHeight="8280"/>
  </bookViews>
  <sheets>
    <sheet name="Pumpage" sheetId="4" r:id="rId1"/>
    <sheet name="Water Quality" sheetId="5" r:id="rId2"/>
    <sheet name="Filter" sheetId="6" r:id="rId3"/>
    <sheet name="Monthly Chemical Report" sheetId="7" r:id="rId4"/>
    <sheet name="LAS Meter" sheetId="8" r:id="rId5"/>
    <sheet name="Chem. Trends" sheetId="10" r:id="rId6"/>
    <sheet name="Graphs" sheetId="11" r:id="rId7"/>
  </sheets>
  <externalReferences>
    <externalReference r:id="rId8"/>
    <externalReference r:id="rId9"/>
    <externalReference r:id="rId10"/>
    <externalReference r:id="rId11"/>
  </externalReferences>
  <definedNames>
    <definedName name="_xlnm.Print_Area" localSheetId="1">'Water Quality'!$A$1:$O$42</definedName>
  </definedNames>
  <calcPr calcId="162913"/>
</workbook>
</file>

<file path=xl/calcChain.xml><?xml version="1.0" encoding="utf-8"?>
<calcChain xmlns="http://schemas.openxmlformats.org/spreadsheetml/2006/main">
  <c r="H20" i="6" l="1"/>
  <c r="B36" i="8" l="1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7" i="8"/>
  <c r="B16" i="8"/>
  <c r="B15" i="8"/>
  <c r="B14" i="8"/>
  <c r="B13" i="8"/>
  <c r="B12" i="8"/>
  <c r="B11" i="8"/>
  <c r="B10" i="8"/>
  <c r="B9" i="8"/>
  <c r="B8" i="8"/>
  <c r="B7" i="8"/>
  <c r="L35" i="6"/>
  <c r="K35" i="6"/>
  <c r="J35" i="6"/>
  <c r="I35" i="6"/>
  <c r="H35" i="6"/>
  <c r="L34" i="6"/>
  <c r="J34" i="6"/>
  <c r="I34" i="6"/>
  <c r="H34" i="6"/>
  <c r="L33" i="6"/>
  <c r="J33" i="6"/>
  <c r="I33" i="6"/>
  <c r="H33" i="6"/>
  <c r="L32" i="6"/>
  <c r="J32" i="6"/>
  <c r="I32" i="6"/>
  <c r="H32" i="6"/>
  <c r="L31" i="6"/>
  <c r="K31" i="6"/>
  <c r="J31" i="6"/>
  <c r="I31" i="6"/>
  <c r="H31" i="6"/>
  <c r="L30" i="6"/>
  <c r="J30" i="6"/>
  <c r="I30" i="6"/>
  <c r="H30" i="6"/>
  <c r="L29" i="6"/>
  <c r="J29" i="6"/>
  <c r="I29" i="6"/>
  <c r="H29" i="6"/>
  <c r="L28" i="6"/>
  <c r="K28" i="6"/>
  <c r="J28" i="6"/>
  <c r="I28" i="6"/>
  <c r="H28" i="6"/>
  <c r="L27" i="6"/>
  <c r="J27" i="6"/>
  <c r="I27" i="6"/>
  <c r="H27" i="6"/>
  <c r="L26" i="6"/>
  <c r="J26" i="6"/>
  <c r="I26" i="6"/>
  <c r="H26" i="6"/>
  <c r="L25" i="6"/>
  <c r="J25" i="6"/>
  <c r="I25" i="6"/>
  <c r="H25" i="6"/>
  <c r="L24" i="6"/>
  <c r="K24" i="6"/>
  <c r="J24" i="6"/>
  <c r="I24" i="6"/>
  <c r="H24" i="6"/>
  <c r="L23" i="6"/>
  <c r="K23" i="6"/>
  <c r="J23" i="6"/>
  <c r="I23" i="6"/>
  <c r="H23" i="6"/>
  <c r="L22" i="6"/>
  <c r="K22" i="6"/>
  <c r="J22" i="6"/>
  <c r="I22" i="6"/>
  <c r="H22" i="6"/>
  <c r="L21" i="6"/>
  <c r="J21" i="6"/>
  <c r="I21" i="6"/>
  <c r="H21" i="6"/>
  <c r="L20" i="6"/>
  <c r="K20" i="6"/>
  <c r="J20" i="6"/>
  <c r="I20" i="6"/>
  <c r="L19" i="6"/>
  <c r="J19" i="6"/>
  <c r="I19" i="6"/>
  <c r="H19" i="6"/>
  <c r="L18" i="6"/>
  <c r="J18" i="6"/>
  <c r="I18" i="6"/>
  <c r="H18" i="6"/>
  <c r="L17" i="6"/>
  <c r="K17" i="6"/>
  <c r="J17" i="6"/>
  <c r="I17" i="6"/>
  <c r="H17" i="6"/>
  <c r="L16" i="6"/>
  <c r="J16" i="6"/>
  <c r="I16" i="6"/>
  <c r="H16" i="6"/>
  <c r="L15" i="6"/>
  <c r="K15" i="6"/>
  <c r="J15" i="6"/>
  <c r="I15" i="6"/>
  <c r="H15" i="6"/>
  <c r="L14" i="6"/>
  <c r="J14" i="6"/>
  <c r="I14" i="6"/>
  <c r="H14" i="6"/>
  <c r="L13" i="6"/>
  <c r="K13" i="6"/>
  <c r="J13" i="6"/>
  <c r="I13" i="6"/>
  <c r="H13" i="6"/>
  <c r="L12" i="6"/>
  <c r="J12" i="6"/>
  <c r="I12" i="6"/>
  <c r="H12" i="6"/>
  <c r="L11" i="6"/>
  <c r="J11" i="6"/>
  <c r="I11" i="6"/>
  <c r="H11" i="6"/>
  <c r="L10" i="6"/>
  <c r="J10" i="6"/>
  <c r="I10" i="6"/>
  <c r="H10" i="6"/>
  <c r="L9" i="6"/>
  <c r="J9" i="6"/>
  <c r="I9" i="6"/>
  <c r="H9" i="6"/>
  <c r="L8" i="6"/>
  <c r="K8" i="6"/>
  <c r="J8" i="6"/>
  <c r="I8" i="6"/>
  <c r="H8" i="6"/>
  <c r="L7" i="6"/>
  <c r="J7" i="6"/>
  <c r="I7" i="6"/>
  <c r="H7" i="6"/>
  <c r="L6" i="6"/>
  <c r="J6" i="6"/>
  <c r="I6" i="6"/>
  <c r="H6" i="6"/>
  <c r="L5" i="6"/>
  <c r="J5" i="6"/>
  <c r="I5" i="6"/>
  <c r="H5" i="6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O30" i="5"/>
  <c r="N30" i="5"/>
  <c r="M30" i="5"/>
  <c r="L30" i="5"/>
  <c r="K30" i="5"/>
  <c r="H30" i="5"/>
  <c r="E30" i="5"/>
  <c r="C30" i="5"/>
  <c r="B30" i="5"/>
  <c r="O29" i="5"/>
  <c r="N29" i="5"/>
  <c r="M29" i="5"/>
  <c r="L29" i="5"/>
  <c r="K29" i="5"/>
  <c r="J29" i="5"/>
  <c r="I29" i="5"/>
  <c r="H29" i="5"/>
  <c r="G29" i="5"/>
  <c r="F29" i="5"/>
  <c r="E29" i="5"/>
  <c r="O28" i="5"/>
  <c r="N28" i="5"/>
  <c r="M28" i="5"/>
  <c r="L28" i="5"/>
  <c r="K28" i="5"/>
  <c r="J28" i="5"/>
  <c r="I28" i="5"/>
  <c r="H28" i="5"/>
  <c r="G28" i="5"/>
  <c r="F28" i="5"/>
  <c r="E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O22" i="5"/>
  <c r="N22" i="5"/>
  <c r="M22" i="5"/>
  <c r="L22" i="5"/>
  <c r="K22" i="5"/>
  <c r="J22" i="5"/>
  <c r="I22" i="5"/>
  <c r="H22" i="5"/>
  <c r="G22" i="5"/>
  <c r="F22" i="5"/>
  <c r="E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Q35" i="4"/>
  <c r="L35" i="4"/>
  <c r="J35" i="4"/>
  <c r="H35" i="4"/>
  <c r="F35" i="4"/>
  <c r="D35" i="4"/>
  <c r="B35" i="4"/>
  <c r="Q34" i="4"/>
  <c r="L34" i="4"/>
  <c r="J34" i="4"/>
  <c r="H34" i="4"/>
  <c r="F34" i="4"/>
  <c r="D34" i="4"/>
  <c r="B34" i="4"/>
  <c r="Q33" i="4"/>
  <c r="L33" i="4"/>
  <c r="J33" i="4"/>
  <c r="H33" i="4"/>
  <c r="F33" i="4"/>
  <c r="D33" i="4"/>
  <c r="B33" i="4"/>
  <c r="Q32" i="4"/>
  <c r="L32" i="4"/>
  <c r="J32" i="4"/>
  <c r="H32" i="4"/>
  <c r="F32" i="4"/>
  <c r="D32" i="4"/>
  <c r="B32" i="4"/>
  <c r="Q31" i="4"/>
  <c r="L31" i="4"/>
  <c r="J31" i="4"/>
  <c r="H31" i="4"/>
  <c r="F31" i="4"/>
  <c r="D31" i="4"/>
  <c r="B31" i="4"/>
  <c r="Q30" i="4"/>
  <c r="L30" i="4"/>
  <c r="J30" i="4"/>
  <c r="H30" i="4"/>
  <c r="F30" i="4"/>
  <c r="D30" i="4"/>
  <c r="B30" i="4"/>
  <c r="Q29" i="4"/>
  <c r="L29" i="4"/>
  <c r="J29" i="4"/>
  <c r="H29" i="4"/>
  <c r="F29" i="4"/>
  <c r="D29" i="4"/>
  <c r="B29" i="4"/>
  <c r="Q28" i="4"/>
  <c r="L28" i="4"/>
  <c r="J28" i="4"/>
  <c r="H28" i="4"/>
  <c r="F28" i="4"/>
  <c r="D28" i="4"/>
  <c r="B28" i="4"/>
  <c r="Q27" i="4"/>
  <c r="L27" i="4"/>
  <c r="J27" i="4"/>
  <c r="H27" i="4"/>
  <c r="F27" i="4"/>
  <c r="D27" i="4"/>
  <c r="B27" i="4"/>
  <c r="Q26" i="4"/>
  <c r="L26" i="4"/>
  <c r="J26" i="4"/>
  <c r="H26" i="4"/>
  <c r="F26" i="4"/>
  <c r="D26" i="4"/>
  <c r="B26" i="4"/>
  <c r="Q25" i="4"/>
  <c r="L25" i="4"/>
  <c r="J25" i="4"/>
  <c r="H25" i="4"/>
  <c r="F25" i="4"/>
  <c r="D25" i="4"/>
  <c r="B25" i="4"/>
  <c r="Q24" i="4"/>
  <c r="L24" i="4"/>
  <c r="J24" i="4"/>
  <c r="H24" i="4"/>
  <c r="F24" i="4"/>
  <c r="D24" i="4"/>
  <c r="B24" i="4"/>
  <c r="Q23" i="4"/>
  <c r="L23" i="4"/>
  <c r="J23" i="4"/>
  <c r="H23" i="4"/>
  <c r="F23" i="4"/>
  <c r="D23" i="4"/>
  <c r="B23" i="4"/>
  <c r="Q22" i="4"/>
  <c r="L22" i="4"/>
  <c r="J22" i="4"/>
  <c r="H22" i="4"/>
  <c r="F22" i="4"/>
  <c r="D22" i="4"/>
  <c r="B22" i="4"/>
  <c r="L21" i="4"/>
  <c r="J21" i="4"/>
  <c r="H21" i="4"/>
  <c r="F21" i="4"/>
  <c r="D21" i="4"/>
  <c r="B21" i="4"/>
  <c r="Q20" i="4"/>
  <c r="L20" i="4"/>
  <c r="J20" i="4"/>
  <c r="H20" i="4"/>
  <c r="F20" i="4"/>
  <c r="D20" i="4"/>
  <c r="B20" i="4"/>
  <c r="Q19" i="4"/>
  <c r="L19" i="4"/>
  <c r="J19" i="4"/>
  <c r="H19" i="4"/>
  <c r="F19" i="4"/>
  <c r="D19" i="4"/>
  <c r="B19" i="4"/>
  <c r="Q18" i="4"/>
  <c r="L18" i="4"/>
  <c r="J18" i="4"/>
  <c r="H18" i="4"/>
  <c r="F18" i="4"/>
  <c r="D18" i="4"/>
  <c r="B18" i="4"/>
  <c r="Q17" i="4"/>
  <c r="L17" i="4"/>
  <c r="J17" i="4"/>
  <c r="H17" i="4"/>
  <c r="F17" i="4"/>
  <c r="D17" i="4"/>
  <c r="B17" i="4"/>
  <c r="L16" i="4"/>
  <c r="J16" i="4"/>
  <c r="H16" i="4"/>
  <c r="F16" i="4"/>
  <c r="D16" i="4"/>
  <c r="B16" i="4"/>
  <c r="Q15" i="4"/>
  <c r="L15" i="4"/>
  <c r="J15" i="4"/>
  <c r="H15" i="4"/>
  <c r="F15" i="4"/>
  <c r="D15" i="4"/>
  <c r="B15" i="4"/>
  <c r="Q14" i="4"/>
  <c r="L14" i="4"/>
  <c r="J14" i="4"/>
  <c r="H14" i="4"/>
  <c r="F14" i="4"/>
  <c r="D14" i="4"/>
  <c r="B14" i="4"/>
  <c r="Q13" i="4"/>
  <c r="L13" i="4"/>
  <c r="J13" i="4"/>
  <c r="H13" i="4"/>
  <c r="F13" i="4"/>
  <c r="D13" i="4"/>
  <c r="B13" i="4"/>
  <c r="Q12" i="4"/>
  <c r="L12" i="4"/>
  <c r="J12" i="4"/>
  <c r="H12" i="4"/>
  <c r="F12" i="4"/>
  <c r="D12" i="4"/>
  <c r="B12" i="4"/>
  <c r="Q11" i="4"/>
  <c r="L11" i="4"/>
  <c r="J11" i="4"/>
  <c r="H11" i="4"/>
  <c r="F11" i="4"/>
  <c r="D11" i="4"/>
  <c r="B11" i="4"/>
  <c r="Q10" i="4"/>
  <c r="L10" i="4"/>
  <c r="J10" i="4"/>
  <c r="H10" i="4"/>
  <c r="F10" i="4"/>
  <c r="D10" i="4"/>
  <c r="B10" i="4"/>
  <c r="Q9" i="4"/>
  <c r="L9" i="4"/>
  <c r="J9" i="4"/>
  <c r="H9" i="4"/>
  <c r="F9" i="4"/>
  <c r="D9" i="4"/>
  <c r="B9" i="4"/>
  <c r="Q8" i="4"/>
  <c r="L8" i="4"/>
  <c r="J8" i="4"/>
  <c r="H8" i="4"/>
  <c r="F8" i="4"/>
  <c r="D8" i="4"/>
  <c r="B8" i="4"/>
  <c r="Q7" i="4"/>
  <c r="L7" i="4"/>
  <c r="J7" i="4"/>
  <c r="H7" i="4"/>
  <c r="F7" i="4"/>
  <c r="D7" i="4"/>
  <c r="B7" i="4"/>
  <c r="Q6" i="4"/>
  <c r="L6" i="4"/>
  <c r="J6" i="4"/>
  <c r="H6" i="4"/>
  <c r="F6" i="4"/>
  <c r="D6" i="4"/>
  <c r="B6" i="4"/>
  <c r="C107" i="11" l="1"/>
  <c r="C36" i="8" l="1"/>
  <c r="C35" i="8"/>
  <c r="C34" i="8"/>
  <c r="C33" i="8"/>
  <c r="C32" i="8"/>
  <c r="C31" i="8"/>
  <c r="C30" i="8"/>
  <c r="C29" i="8"/>
  <c r="C28" i="8"/>
  <c r="C27" i="8"/>
  <c r="C25" i="8"/>
  <c r="C26" i="8"/>
  <c r="C24" i="8"/>
  <c r="C23" i="8"/>
  <c r="C22" i="8"/>
  <c r="C21" i="8"/>
  <c r="C20" i="8"/>
  <c r="C19" i="8"/>
  <c r="C17" i="8"/>
  <c r="C18" i="8"/>
  <c r="C16" i="8"/>
  <c r="C15" i="8"/>
  <c r="C14" i="8"/>
  <c r="C13" i="8"/>
  <c r="C12" i="8"/>
  <c r="C11" i="8"/>
  <c r="C10" i="8"/>
  <c r="C9" i="8"/>
  <c r="C8" i="8"/>
  <c r="C7" i="8" l="1"/>
  <c r="C7" i="4" l="1"/>
  <c r="I21" i="4" l="1"/>
  <c r="C6" i="4" l="1"/>
  <c r="R32" i="4" l="1"/>
  <c r="C112" i="11"/>
  <c r="C37" i="8" l="1"/>
  <c r="C38" i="8" l="1"/>
  <c r="I20" i="4" l="1"/>
  <c r="R36" i="4"/>
  <c r="R35" i="4"/>
  <c r="R34" i="4"/>
  <c r="R33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5" i="4"/>
  <c r="R14" i="4"/>
  <c r="R13" i="4"/>
  <c r="R12" i="4"/>
  <c r="R11" i="4"/>
  <c r="R10" i="4"/>
  <c r="R9" i="4"/>
  <c r="R8" i="4"/>
  <c r="R6" i="4"/>
  <c r="R7" i="4" l="1"/>
  <c r="R39" i="4" s="1"/>
  <c r="W36" i="7"/>
  <c r="V36" i="7"/>
  <c r="T36" i="7"/>
  <c r="S36" i="7"/>
  <c r="Q36" i="7"/>
  <c r="P36" i="7"/>
  <c r="W35" i="7"/>
  <c r="V35" i="7"/>
  <c r="T35" i="7"/>
  <c r="S35" i="7"/>
  <c r="Q35" i="7"/>
  <c r="P35" i="7"/>
  <c r="X36" i="7"/>
  <c r="Z36" i="7" s="1"/>
  <c r="L36" i="7"/>
  <c r="N36" i="7" s="1"/>
  <c r="I36" i="7"/>
  <c r="K36" i="7" s="1"/>
  <c r="F36" i="7"/>
  <c r="H36" i="7" s="1"/>
  <c r="C36" i="7"/>
  <c r="E36" i="7" s="1"/>
  <c r="X35" i="7"/>
  <c r="Z35" i="7" s="1"/>
  <c r="I35" i="7"/>
  <c r="F35" i="7"/>
  <c r="C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R37" i="4" l="1"/>
  <c r="R40" i="4"/>
  <c r="R38" i="4"/>
  <c r="H35" i="7"/>
  <c r="E35" i="7"/>
  <c r="K35" i="7"/>
  <c r="F6" i="7"/>
  <c r="C36" i="4" l="1"/>
  <c r="E36" i="4"/>
  <c r="G36" i="4"/>
  <c r="I36" i="4"/>
  <c r="K36" i="4"/>
  <c r="B36" i="7" l="1"/>
  <c r="H38" i="6"/>
  <c r="I38" i="6"/>
  <c r="L39" i="6"/>
  <c r="J39" i="6"/>
  <c r="I39" i="6"/>
  <c r="H39" i="6"/>
  <c r="G39" i="6"/>
  <c r="F39" i="6"/>
  <c r="E39" i="6"/>
  <c r="D39" i="6"/>
  <c r="B39" i="6"/>
  <c r="L38" i="6"/>
  <c r="J38" i="6"/>
  <c r="G38" i="6"/>
  <c r="F38" i="6"/>
  <c r="E38" i="6"/>
  <c r="D38" i="6"/>
  <c r="B38" i="6"/>
  <c r="L37" i="6"/>
  <c r="J37" i="6"/>
  <c r="I37" i="6"/>
  <c r="G37" i="6"/>
  <c r="F37" i="6"/>
  <c r="E37" i="6"/>
  <c r="D37" i="6"/>
  <c r="B37" i="6"/>
  <c r="L36" i="6"/>
  <c r="J36" i="6"/>
  <c r="G36" i="6"/>
  <c r="F36" i="6"/>
  <c r="C36" i="6"/>
  <c r="J36" i="7" l="1"/>
  <c r="AA36" i="7"/>
  <c r="AC36" i="7" s="1"/>
  <c r="D36" i="7"/>
  <c r="M36" i="7"/>
  <c r="Y36" i="7"/>
  <c r="G36" i="7"/>
  <c r="H36" i="6"/>
  <c r="H37" i="6"/>
  <c r="I36" i="6"/>
  <c r="AB36" i="7" l="1"/>
  <c r="C40" i="5"/>
  <c r="C39" i="5"/>
  <c r="C38" i="5"/>
  <c r="C37" i="5"/>
  <c r="B40" i="5"/>
  <c r="B39" i="5"/>
  <c r="B38" i="5"/>
  <c r="P40" i="4"/>
  <c r="N40" i="4"/>
  <c r="M35" i="4" l="1"/>
  <c r="K35" i="4"/>
  <c r="I35" i="4"/>
  <c r="G35" i="4"/>
  <c r="E35" i="4"/>
  <c r="C35" i="4"/>
  <c r="B35" i="7" l="1"/>
  <c r="I18" i="4"/>
  <c r="C20" i="4"/>
  <c r="P39" i="4"/>
  <c r="P38" i="4"/>
  <c r="AA35" i="7" l="1"/>
  <c r="G35" i="7"/>
  <c r="D35" i="7"/>
  <c r="J35" i="7"/>
  <c r="Y35" i="7"/>
  <c r="N39" i="4"/>
  <c r="N38" i="4"/>
  <c r="G33" i="4" l="1"/>
  <c r="G31" i="4"/>
  <c r="G29" i="4"/>
  <c r="G27" i="4"/>
  <c r="G25" i="4"/>
  <c r="G21" i="4"/>
  <c r="G20" i="4" l="1"/>
  <c r="G22" i="4"/>
  <c r="G24" i="4"/>
  <c r="G26" i="4"/>
  <c r="G28" i="4"/>
  <c r="G30" i="4"/>
  <c r="G32" i="4"/>
  <c r="G34" i="4"/>
  <c r="G23" i="4"/>
  <c r="B38" i="4" l="1"/>
  <c r="B37" i="4"/>
  <c r="G19" i="4"/>
  <c r="G18" i="4"/>
  <c r="G17" i="4"/>
  <c r="G15" i="4"/>
  <c r="G14" i="4"/>
  <c r="G12" i="4"/>
  <c r="G11" i="4"/>
  <c r="G10" i="4"/>
  <c r="G9" i="4"/>
  <c r="G13" i="4" l="1"/>
  <c r="G16" i="4"/>
  <c r="I6" i="7" l="1"/>
  <c r="X34" i="7"/>
  <c r="Z34" i="7" s="1"/>
  <c r="X33" i="7"/>
  <c r="Z33" i="7" s="1"/>
  <c r="X32" i="7"/>
  <c r="Z32" i="7" s="1"/>
  <c r="X31" i="7"/>
  <c r="Z31" i="7" s="1"/>
  <c r="X30" i="7"/>
  <c r="Z30" i="7" s="1"/>
  <c r="X29" i="7"/>
  <c r="Z29" i="7" s="1"/>
  <c r="X28" i="7"/>
  <c r="Z28" i="7" s="1"/>
  <c r="X27" i="7"/>
  <c r="Z27" i="7" s="1"/>
  <c r="X26" i="7"/>
  <c r="Z26" i="7" s="1"/>
  <c r="X25" i="7"/>
  <c r="Z25" i="7" s="1"/>
  <c r="X24" i="7"/>
  <c r="Z24" i="7" s="1"/>
  <c r="X23" i="7"/>
  <c r="Z23" i="7" s="1"/>
  <c r="X22" i="7"/>
  <c r="Z22" i="7" s="1"/>
  <c r="X21" i="7"/>
  <c r="Z21" i="7" s="1"/>
  <c r="X20" i="7"/>
  <c r="Z20" i="7" s="1"/>
  <c r="X19" i="7"/>
  <c r="Z19" i="7" s="1"/>
  <c r="X18" i="7"/>
  <c r="Z18" i="7" s="1"/>
  <c r="X17" i="7"/>
  <c r="X16" i="7"/>
  <c r="Z16" i="7" s="1"/>
  <c r="X15" i="7"/>
  <c r="Z15" i="7" s="1"/>
  <c r="X14" i="7"/>
  <c r="Z14" i="7" s="1"/>
  <c r="X13" i="7"/>
  <c r="Z13" i="7" s="1"/>
  <c r="X12" i="7"/>
  <c r="Z12" i="7" s="1"/>
  <c r="X11" i="7"/>
  <c r="Z11" i="7" s="1"/>
  <c r="X10" i="7"/>
  <c r="Z10" i="7" s="1"/>
  <c r="X9" i="7"/>
  <c r="Z9" i="7" s="1"/>
  <c r="X8" i="7"/>
  <c r="Z8" i="7" s="1"/>
  <c r="X7" i="7"/>
  <c r="Z7" i="7" s="1"/>
  <c r="X6" i="7"/>
  <c r="Z6" i="7" s="1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U40" i="7"/>
  <c r="R40" i="7"/>
  <c r="O40" i="7"/>
  <c r="U39" i="7"/>
  <c r="R39" i="7"/>
  <c r="O39" i="7"/>
  <c r="U38" i="7"/>
  <c r="R38" i="7"/>
  <c r="O38" i="7"/>
  <c r="C6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40" i="7" l="1"/>
  <c r="C39" i="7"/>
  <c r="X39" i="7"/>
  <c r="Z17" i="7"/>
  <c r="Z37" i="7" s="1"/>
  <c r="C111" i="11" s="1"/>
  <c r="X40" i="7"/>
  <c r="I40" i="7"/>
  <c r="F40" i="7"/>
  <c r="C38" i="7"/>
  <c r="I39" i="7"/>
  <c r="F39" i="7"/>
  <c r="F38" i="7"/>
  <c r="X38" i="7"/>
  <c r="I38" i="7"/>
  <c r="Z40" i="7" l="1"/>
  <c r="Z39" i="7"/>
  <c r="Z38" i="7"/>
  <c r="E11" i="4"/>
  <c r="C12" i="4" l="1"/>
  <c r="B12" i="7" l="1"/>
  <c r="AA12" i="7" s="1"/>
  <c r="G6" i="4"/>
  <c r="G7" i="4"/>
  <c r="G8" i="4"/>
  <c r="Y12" i="7" l="1"/>
  <c r="G40" i="4"/>
  <c r="C2" i="7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C3" i="7"/>
  <c r="H6" i="7"/>
  <c r="K6" i="7"/>
  <c r="Q6" i="7"/>
  <c r="T6" i="7"/>
  <c r="W6" i="7"/>
  <c r="H7" i="7"/>
  <c r="K7" i="7"/>
  <c r="Q7" i="7"/>
  <c r="T7" i="7"/>
  <c r="W7" i="7"/>
  <c r="H8" i="7"/>
  <c r="K8" i="7"/>
  <c r="Q8" i="7"/>
  <c r="T8" i="7"/>
  <c r="W8" i="7"/>
  <c r="H9" i="7"/>
  <c r="K9" i="7"/>
  <c r="Q9" i="7"/>
  <c r="T9" i="7"/>
  <c r="W9" i="7"/>
  <c r="H10" i="7"/>
  <c r="K10" i="7"/>
  <c r="Q10" i="7"/>
  <c r="T10" i="7"/>
  <c r="W10" i="7"/>
  <c r="H11" i="7"/>
  <c r="K11" i="7"/>
  <c r="Q11" i="7"/>
  <c r="T11" i="7"/>
  <c r="W11" i="7"/>
  <c r="H12" i="7"/>
  <c r="K12" i="7"/>
  <c r="Q12" i="7"/>
  <c r="T12" i="7"/>
  <c r="W12" i="7"/>
  <c r="H13" i="7"/>
  <c r="K13" i="7"/>
  <c r="Q13" i="7"/>
  <c r="T13" i="7"/>
  <c r="W13" i="7"/>
  <c r="H14" i="7"/>
  <c r="K14" i="7"/>
  <c r="Q14" i="7"/>
  <c r="T14" i="7"/>
  <c r="W14" i="7"/>
  <c r="H15" i="7"/>
  <c r="K15" i="7"/>
  <c r="Q15" i="7"/>
  <c r="T15" i="7"/>
  <c r="W15" i="7"/>
  <c r="H16" i="7"/>
  <c r="K16" i="7"/>
  <c r="Q16" i="7"/>
  <c r="T16" i="7"/>
  <c r="W16" i="7"/>
  <c r="H17" i="7"/>
  <c r="K17" i="7"/>
  <c r="Q17" i="7"/>
  <c r="T17" i="7"/>
  <c r="W17" i="7"/>
  <c r="H18" i="7"/>
  <c r="K18" i="7"/>
  <c r="Q18" i="7"/>
  <c r="T18" i="7"/>
  <c r="W18" i="7"/>
  <c r="H19" i="7"/>
  <c r="K19" i="7"/>
  <c r="Q19" i="7"/>
  <c r="T19" i="7"/>
  <c r="W19" i="7"/>
  <c r="H20" i="7"/>
  <c r="K20" i="7"/>
  <c r="Q20" i="7"/>
  <c r="T20" i="7"/>
  <c r="W20" i="7"/>
  <c r="H21" i="7"/>
  <c r="K21" i="7"/>
  <c r="Q21" i="7"/>
  <c r="T21" i="7"/>
  <c r="W21" i="7"/>
  <c r="H22" i="7"/>
  <c r="K22" i="7"/>
  <c r="Q22" i="7"/>
  <c r="T22" i="7"/>
  <c r="W22" i="7"/>
  <c r="H23" i="7"/>
  <c r="K23" i="7"/>
  <c r="Q23" i="7"/>
  <c r="T23" i="7"/>
  <c r="W23" i="7"/>
  <c r="H24" i="7"/>
  <c r="K24" i="7"/>
  <c r="Q24" i="7"/>
  <c r="T24" i="7"/>
  <c r="W24" i="7"/>
  <c r="H25" i="7"/>
  <c r="K25" i="7"/>
  <c r="Q25" i="7"/>
  <c r="T25" i="7"/>
  <c r="W25" i="7"/>
  <c r="H26" i="7"/>
  <c r="K26" i="7"/>
  <c r="Q26" i="7"/>
  <c r="T26" i="7"/>
  <c r="W26" i="7"/>
  <c r="H27" i="7"/>
  <c r="K27" i="7"/>
  <c r="Q27" i="7"/>
  <c r="T27" i="7"/>
  <c r="W27" i="7"/>
  <c r="H28" i="7"/>
  <c r="K28" i="7"/>
  <c r="Q28" i="7"/>
  <c r="T28" i="7"/>
  <c r="W28" i="7"/>
  <c r="H29" i="7"/>
  <c r="K29" i="7"/>
  <c r="Q29" i="7"/>
  <c r="T29" i="7"/>
  <c r="W29" i="7"/>
  <c r="H30" i="7"/>
  <c r="K30" i="7"/>
  <c r="Q30" i="7"/>
  <c r="T30" i="7"/>
  <c r="W30" i="7"/>
  <c r="H31" i="7"/>
  <c r="K31" i="7"/>
  <c r="Q31" i="7"/>
  <c r="T31" i="7"/>
  <c r="W31" i="7"/>
  <c r="H32" i="7"/>
  <c r="K32" i="7"/>
  <c r="Q32" i="7"/>
  <c r="T32" i="7"/>
  <c r="W32" i="7"/>
  <c r="H33" i="7"/>
  <c r="K33" i="7"/>
  <c r="Q33" i="7"/>
  <c r="T33" i="7"/>
  <c r="W33" i="7"/>
  <c r="H34" i="7"/>
  <c r="K34" i="7"/>
  <c r="Q34" i="7"/>
  <c r="T34" i="7"/>
  <c r="W34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6" i="7"/>
  <c r="W39" i="7" l="1"/>
  <c r="W38" i="7"/>
  <c r="W40" i="7"/>
  <c r="W37" i="7"/>
  <c r="T37" i="7"/>
  <c r="T40" i="7"/>
  <c r="T39" i="7"/>
  <c r="T38" i="7"/>
  <c r="Q40" i="7"/>
  <c r="Q39" i="7"/>
  <c r="Q38" i="7"/>
  <c r="Q37" i="7"/>
  <c r="H39" i="7"/>
  <c r="H40" i="7"/>
  <c r="H38" i="7"/>
  <c r="H37" i="7"/>
  <c r="C108" i="11" s="1"/>
  <c r="E39" i="7"/>
  <c r="E38" i="7"/>
  <c r="E37" i="7"/>
  <c r="E40" i="7"/>
  <c r="K40" i="7"/>
  <c r="K38" i="7"/>
  <c r="K39" i="7"/>
  <c r="K37" i="7"/>
  <c r="C109" i="11" s="1"/>
  <c r="B6" i="7" l="1"/>
  <c r="AA6" i="7" s="1"/>
  <c r="E6" i="4"/>
  <c r="I6" i="4"/>
  <c r="K6" i="4"/>
  <c r="M6" i="4"/>
  <c r="E7" i="4"/>
  <c r="I7" i="4"/>
  <c r="K7" i="4"/>
  <c r="M7" i="4"/>
  <c r="C8" i="4"/>
  <c r="E8" i="4"/>
  <c r="I8" i="4"/>
  <c r="K8" i="4"/>
  <c r="M8" i="4"/>
  <c r="C9" i="4"/>
  <c r="E9" i="4"/>
  <c r="I9" i="4"/>
  <c r="K9" i="4"/>
  <c r="M9" i="4"/>
  <c r="C10" i="4"/>
  <c r="E10" i="4"/>
  <c r="I10" i="4"/>
  <c r="K10" i="4"/>
  <c r="M10" i="4"/>
  <c r="C11" i="4"/>
  <c r="I11" i="4"/>
  <c r="K11" i="4"/>
  <c r="M11" i="4"/>
  <c r="E12" i="4"/>
  <c r="I12" i="4"/>
  <c r="K12" i="4"/>
  <c r="M12" i="4"/>
  <c r="C13" i="4"/>
  <c r="E13" i="4"/>
  <c r="I13" i="4"/>
  <c r="K13" i="4"/>
  <c r="M13" i="4"/>
  <c r="C14" i="4"/>
  <c r="E14" i="4"/>
  <c r="I14" i="4"/>
  <c r="K14" i="4"/>
  <c r="M14" i="4"/>
  <c r="C15" i="4"/>
  <c r="E15" i="4"/>
  <c r="I15" i="4"/>
  <c r="K15" i="4"/>
  <c r="M15" i="4"/>
  <c r="C16" i="4"/>
  <c r="E16" i="4"/>
  <c r="I16" i="4"/>
  <c r="K16" i="4"/>
  <c r="M16" i="4"/>
  <c r="C17" i="4"/>
  <c r="E17" i="4"/>
  <c r="I17" i="4"/>
  <c r="K17" i="4"/>
  <c r="M17" i="4"/>
  <c r="C18" i="4"/>
  <c r="E18" i="4"/>
  <c r="K18" i="4"/>
  <c r="M18" i="4"/>
  <c r="C19" i="4"/>
  <c r="E19" i="4"/>
  <c r="I19" i="4"/>
  <c r="K19" i="4"/>
  <c r="M19" i="4"/>
  <c r="B20" i="7"/>
  <c r="AA20" i="7" s="1"/>
  <c r="E20" i="4"/>
  <c r="K20" i="4"/>
  <c r="M20" i="4"/>
  <c r="C21" i="4"/>
  <c r="E21" i="4"/>
  <c r="K21" i="4"/>
  <c r="M21" i="4"/>
  <c r="C22" i="4"/>
  <c r="E22" i="4"/>
  <c r="I22" i="4"/>
  <c r="K22" i="4"/>
  <c r="M22" i="4"/>
  <c r="C23" i="4"/>
  <c r="E23" i="4"/>
  <c r="I23" i="4"/>
  <c r="K23" i="4"/>
  <c r="M23" i="4"/>
  <c r="C24" i="4"/>
  <c r="E24" i="4"/>
  <c r="I24" i="4"/>
  <c r="K24" i="4"/>
  <c r="M24" i="4"/>
  <c r="C25" i="4"/>
  <c r="E25" i="4"/>
  <c r="I25" i="4"/>
  <c r="K25" i="4"/>
  <c r="M25" i="4"/>
  <c r="C26" i="4"/>
  <c r="E26" i="4"/>
  <c r="I26" i="4"/>
  <c r="K26" i="4"/>
  <c r="M26" i="4"/>
  <c r="C27" i="4"/>
  <c r="E27" i="4"/>
  <c r="I27" i="4"/>
  <c r="K27" i="4"/>
  <c r="M27" i="4"/>
  <c r="C28" i="4"/>
  <c r="E28" i="4"/>
  <c r="I28" i="4"/>
  <c r="K28" i="4"/>
  <c r="M28" i="4"/>
  <c r="C29" i="4"/>
  <c r="E29" i="4"/>
  <c r="I29" i="4"/>
  <c r="K29" i="4"/>
  <c r="M29" i="4"/>
  <c r="C30" i="4"/>
  <c r="E30" i="4"/>
  <c r="I30" i="4"/>
  <c r="K30" i="4"/>
  <c r="M30" i="4"/>
  <c r="C31" i="4"/>
  <c r="E31" i="4"/>
  <c r="I31" i="4"/>
  <c r="K31" i="4"/>
  <c r="M31" i="4"/>
  <c r="C32" i="4"/>
  <c r="E32" i="4"/>
  <c r="I32" i="4"/>
  <c r="K32" i="4"/>
  <c r="M32" i="4"/>
  <c r="C33" i="4"/>
  <c r="E33" i="4"/>
  <c r="I33" i="4"/>
  <c r="K33" i="4"/>
  <c r="M33" i="4"/>
  <c r="C34" i="4"/>
  <c r="E34" i="4"/>
  <c r="I34" i="4"/>
  <c r="K34" i="4"/>
  <c r="M34" i="4"/>
  <c r="B34" i="7" l="1"/>
  <c r="B32" i="7"/>
  <c r="B30" i="7"/>
  <c r="J30" i="7" s="1"/>
  <c r="B28" i="7"/>
  <c r="B26" i="7"/>
  <c r="B24" i="7"/>
  <c r="B22" i="7"/>
  <c r="B19" i="7"/>
  <c r="B18" i="7"/>
  <c r="B16" i="7"/>
  <c r="B14" i="7"/>
  <c r="B10" i="7"/>
  <c r="Y10" i="7" s="1"/>
  <c r="B8" i="7"/>
  <c r="B33" i="7"/>
  <c r="B31" i="7"/>
  <c r="B29" i="7"/>
  <c r="G29" i="7" s="1"/>
  <c r="B27" i="7"/>
  <c r="Y27" i="7" s="1"/>
  <c r="B25" i="7"/>
  <c r="B23" i="7"/>
  <c r="B21" i="7"/>
  <c r="B17" i="7"/>
  <c r="B15" i="7"/>
  <c r="B13" i="7"/>
  <c r="Y13" i="7" s="1"/>
  <c r="B11" i="7"/>
  <c r="B9" i="7"/>
  <c r="C40" i="4"/>
  <c r="M40" i="4"/>
  <c r="I40" i="4"/>
  <c r="K40" i="4"/>
  <c r="E40" i="4"/>
  <c r="Y6" i="7"/>
  <c r="M38" i="4"/>
  <c r="M39" i="4"/>
  <c r="M37" i="4"/>
  <c r="K38" i="4"/>
  <c r="K39" i="4"/>
  <c r="K37" i="4"/>
  <c r="I38" i="4"/>
  <c r="I39" i="4"/>
  <c r="I37" i="4"/>
  <c r="C37" i="4"/>
  <c r="C38" i="4"/>
  <c r="G39" i="4"/>
  <c r="G38" i="4"/>
  <c r="G37" i="4"/>
  <c r="B7" i="7"/>
  <c r="E39" i="4"/>
  <c r="E37" i="4"/>
  <c r="E38" i="4"/>
  <c r="C39" i="4"/>
  <c r="Y20" i="7"/>
  <c r="V34" i="7"/>
  <c r="P34" i="7"/>
  <c r="S34" i="7"/>
  <c r="S32" i="7"/>
  <c r="P32" i="7"/>
  <c r="V32" i="7"/>
  <c r="S30" i="7"/>
  <c r="P30" i="7"/>
  <c r="V30" i="7"/>
  <c r="P28" i="7"/>
  <c r="V28" i="7"/>
  <c r="S28" i="7"/>
  <c r="V26" i="7"/>
  <c r="S26" i="7"/>
  <c r="P26" i="7"/>
  <c r="S24" i="7"/>
  <c r="P24" i="7"/>
  <c r="V24" i="7"/>
  <c r="P22" i="7"/>
  <c r="V22" i="7"/>
  <c r="S22" i="7"/>
  <c r="D20" i="7"/>
  <c r="J20" i="7"/>
  <c r="P20" i="7"/>
  <c r="V20" i="7"/>
  <c r="S20" i="7"/>
  <c r="G20" i="7"/>
  <c r="P18" i="7"/>
  <c r="S18" i="7"/>
  <c r="V18" i="7"/>
  <c r="P16" i="7"/>
  <c r="V16" i="7"/>
  <c r="S16" i="7"/>
  <c r="S14" i="7"/>
  <c r="P14" i="7"/>
  <c r="V14" i="7"/>
  <c r="D12" i="7"/>
  <c r="J12" i="7"/>
  <c r="P12" i="7"/>
  <c r="S12" i="7"/>
  <c r="V12" i="7"/>
  <c r="G12" i="7"/>
  <c r="S10" i="7"/>
  <c r="P10" i="7"/>
  <c r="V10" i="7"/>
  <c r="P8" i="7"/>
  <c r="S8" i="7"/>
  <c r="V8" i="7"/>
  <c r="S33" i="7"/>
  <c r="P33" i="7"/>
  <c r="V33" i="7"/>
  <c r="P31" i="7"/>
  <c r="S31" i="7"/>
  <c r="V31" i="7"/>
  <c r="S29" i="7"/>
  <c r="P29" i="7"/>
  <c r="V29" i="7"/>
  <c r="V27" i="7"/>
  <c r="P27" i="7"/>
  <c r="S27" i="7"/>
  <c r="P25" i="7"/>
  <c r="S25" i="7"/>
  <c r="V25" i="7"/>
  <c r="P23" i="7"/>
  <c r="S23" i="7"/>
  <c r="V23" i="7"/>
  <c r="S21" i="7"/>
  <c r="P21" i="7"/>
  <c r="V21" i="7"/>
  <c r="P19" i="7"/>
  <c r="S19" i="7"/>
  <c r="V19" i="7"/>
  <c r="P17" i="7"/>
  <c r="V17" i="7"/>
  <c r="S17" i="7"/>
  <c r="S15" i="7"/>
  <c r="V15" i="7"/>
  <c r="P15" i="7"/>
  <c r="S13" i="7"/>
  <c r="P13" i="7"/>
  <c r="V13" i="7"/>
  <c r="P11" i="7"/>
  <c r="S11" i="7"/>
  <c r="V11" i="7"/>
  <c r="S9" i="7"/>
  <c r="P9" i="7"/>
  <c r="V9" i="7"/>
  <c r="P7" i="7"/>
  <c r="S7" i="7"/>
  <c r="V7" i="7"/>
  <c r="J6" i="7"/>
  <c r="G6" i="7"/>
  <c r="V6" i="7"/>
  <c r="S6" i="7"/>
  <c r="D6" i="7"/>
  <c r="P6" i="7"/>
  <c r="K49" i="4"/>
  <c r="K53" i="4"/>
  <c r="D29" i="7" l="1"/>
  <c r="Y11" i="7"/>
  <c r="AA11" i="7"/>
  <c r="AA15" i="7"/>
  <c r="AA21" i="7"/>
  <c r="Y25" i="7"/>
  <c r="AA25" i="7"/>
  <c r="Y29" i="7"/>
  <c r="AA29" i="7"/>
  <c r="Y33" i="7"/>
  <c r="AA33" i="7"/>
  <c r="AA10" i="7"/>
  <c r="AA16" i="7"/>
  <c r="Y19" i="7"/>
  <c r="AA19" i="7"/>
  <c r="AA24" i="7"/>
  <c r="AA28" i="7"/>
  <c r="AA32" i="7"/>
  <c r="AA9" i="7"/>
  <c r="AA13" i="7"/>
  <c r="AA17" i="7"/>
  <c r="AA23" i="7"/>
  <c r="AA27" i="7"/>
  <c r="AA31" i="7"/>
  <c r="Y14" i="7"/>
  <c r="AA14" i="7"/>
  <c r="AA18" i="7"/>
  <c r="Y22" i="7"/>
  <c r="AA22" i="7"/>
  <c r="Y26" i="7"/>
  <c r="AA26" i="7"/>
  <c r="Y30" i="7"/>
  <c r="AA30" i="7"/>
  <c r="Y34" i="7"/>
  <c r="AA34" i="7"/>
  <c r="B37" i="7"/>
  <c r="AA7" i="7"/>
  <c r="AA8" i="7"/>
  <c r="Y16" i="7"/>
  <c r="Y9" i="7"/>
  <c r="G33" i="7"/>
  <c r="G24" i="7"/>
  <c r="J13" i="7"/>
  <c r="D17" i="7"/>
  <c r="G23" i="7"/>
  <c r="J31" i="7"/>
  <c r="J14" i="7"/>
  <c r="G18" i="7"/>
  <c r="J18" i="7"/>
  <c r="G22" i="7"/>
  <c r="D34" i="7"/>
  <c r="Y17" i="7"/>
  <c r="Y31" i="7"/>
  <c r="J9" i="7"/>
  <c r="G9" i="7"/>
  <c r="G13" i="7"/>
  <c r="J8" i="7"/>
  <c r="D14" i="7"/>
  <c r="D18" i="7"/>
  <c r="J22" i="7"/>
  <c r="D26" i="7"/>
  <c r="G34" i="7"/>
  <c r="Y18" i="7"/>
  <c r="Y23" i="7"/>
  <c r="Y8" i="7"/>
  <c r="J15" i="7"/>
  <c r="J21" i="7"/>
  <c r="G21" i="7"/>
  <c r="D16" i="7"/>
  <c r="D28" i="7"/>
  <c r="Y21" i="7"/>
  <c r="G11" i="7"/>
  <c r="D15" i="7"/>
  <c r="D19" i="7"/>
  <c r="J25" i="7"/>
  <c r="G25" i="7"/>
  <c r="J10" i="7"/>
  <c r="G10" i="7"/>
  <c r="G16" i="7"/>
  <c r="D24" i="7"/>
  <c r="G28" i="7"/>
  <c r="J32" i="7"/>
  <c r="Y15" i="7"/>
  <c r="Y24" i="7"/>
  <c r="Y28" i="7"/>
  <c r="Y32" i="7"/>
  <c r="D11" i="7"/>
  <c r="J11" i="7"/>
  <c r="G15" i="7"/>
  <c r="G19" i="7"/>
  <c r="J19" i="7"/>
  <c r="D21" i="7"/>
  <c r="D25" i="7"/>
  <c r="J29" i="7"/>
  <c r="J33" i="7"/>
  <c r="D33" i="7"/>
  <c r="D10" i="7"/>
  <c r="J16" i="7"/>
  <c r="J24" i="7"/>
  <c r="J28" i="7"/>
  <c r="D32" i="7"/>
  <c r="G32" i="7"/>
  <c r="D13" i="7"/>
  <c r="G17" i="7"/>
  <c r="J17" i="7"/>
  <c r="J23" i="7"/>
  <c r="D23" i="7"/>
  <c r="D27" i="7"/>
  <c r="J27" i="7"/>
  <c r="G27" i="7"/>
  <c r="G31" i="7"/>
  <c r="D31" i="7"/>
  <c r="D8" i="7"/>
  <c r="G8" i="7"/>
  <c r="G14" i="7"/>
  <c r="D22" i="7"/>
  <c r="J26" i="7"/>
  <c r="G26" i="7"/>
  <c r="G30" i="7"/>
  <c r="D30" i="7"/>
  <c r="J34" i="7"/>
  <c r="D9" i="7"/>
  <c r="Y7" i="7"/>
  <c r="G7" i="7"/>
  <c r="D7" i="7"/>
  <c r="B39" i="7"/>
  <c r="J7" i="7"/>
  <c r="B40" i="7"/>
  <c r="B38" i="7"/>
  <c r="S40" i="7"/>
  <c r="S38" i="7"/>
  <c r="S39" i="7"/>
  <c r="P39" i="7"/>
  <c r="P40" i="7"/>
  <c r="P38" i="7"/>
  <c r="V39" i="7"/>
  <c r="V40" i="7"/>
  <c r="V38" i="7"/>
  <c r="E45" i="4"/>
  <c r="E53" i="4"/>
  <c r="E49" i="4"/>
  <c r="Y40" i="7" l="1"/>
  <c r="Y38" i="7"/>
  <c r="J40" i="7"/>
  <c r="G40" i="7"/>
  <c r="Y39" i="7"/>
  <c r="D38" i="7"/>
  <c r="J39" i="7"/>
  <c r="G39" i="7"/>
  <c r="AA40" i="7"/>
  <c r="G38" i="7"/>
  <c r="AA39" i="7"/>
  <c r="AA37" i="7"/>
  <c r="AA38" i="7"/>
  <c r="D40" i="7"/>
  <c r="D39" i="7"/>
  <c r="J38" i="7"/>
  <c r="K45" i="4"/>
  <c r="L16" i="7" l="1"/>
  <c r="L14" i="7"/>
  <c r="N16" i="7" l="1"/>
  <c r="AC16" i="7" s="1"/>
  <c r="M16" i="7"/>
  <c r="AB16" i="7" s="1"/>
  <c r="N14" i="7"/>
  <c r="AC14" i="7" s="1"/>
  <c r="M14" i="7"/>
  <c r="AB14" i="7" s="1"/>
  <c r="L25" i="7" l="1"/>
  <c r="N25" i="7" l="1"/>
  <c r="AC25" i="7" s="1"/>
  <c r="M25" i="7"/>
  <c r="AB25" i="7" s="1"/>
  <c r="L18" i="7" l="1"/>
  <c r="N18" i="7" l="1"/>
  <c r="M18" i="7"/>
  <c r="AB18" i="7" l="1"/>
  <c r="AC18" i="7"/>
  <c r="L21" i="7" l="1"/>
  <c r="N21" i="7" l="1"/>
  <c r="M21" i="7"/>
  <c r="AC21" i="7" l="1"/>
  <c r="AB21" i="7"/>
  <c r="L23" i="7" l="1"/>
  <c r="N23" i="7" l="1"/>
  <c r="M23" i="7"/>
  <c r="AB23" i="7" l="1"/>
  <c r="AC23" i="7"/>
  <c r="M39" i="5" l="1"/>
  <c r="M40" i="5"/>
  <c r="K39" i="5"/>
  <c r="K40" i="5"/>
  <c r="H40" i="5"/>
  <c r="H39" i="5"/>
  <c r="N39" i="5"/>
  <c r="N40" i="5"/>
  <c r="O40" i="5"/>
  <c r="O39" i="5"/>
  <c r="L40" i="5"/>
  <c r="L39" i="5"/>
  <c r="L29" i="7" l="1"/>
  <c r="M29" i="7" l="1"/>
  <c r="N29" i="7"/>
  <c r="AC29" i="7" l="1"/>
  <c r="AB29" i="7"/>
  <c r="L32" i="7" l="1"/>
  <c r="N32" i="7" l="1"/>
  <c r="M32" i="7"/>
  <c r="AC32" i="7" l="1"/>
  <c r="AB32" i="7"/>
  <c r="L9" i="7" l="1"/>
  <c r="K38" i="5"/>
  <c r="N38" i="5" l="1"/>
  <c r="N9" i="7"/>
  <c r="AC9" i="7" s="1"/>
  <c r="M9" i="7"/>
  <c r="AB9" i="7" s="1"/>
  <c r="L24" i="7"/>
  <c r="O38" i="5"/>
  <c r="H38" i="5"/>
  <c r="L38" i="5"/>
  <c r="M38" i="5"/>
  <c r="E38" i="5"/>
  <c r="E39" i="5"/>
  <c r="E40" i="5"/>
  <c r="N24" i="7" l="1"/>
  <c r="M24" i="7"/>
  <c r="AB24" i="7" s="1"/>
  <c r="AC24" i="7" l="1"/>
  <c r="K5" i="6" l="1"/>
  <c r="L6" i="7" l="1"/>
  <c r="M6" i="7" l="1"/>
  <c r="N6" i="7"/>
  <c r="AC6" i="7" l="1"/>
  <c r="AB6" i="7"/>
  <c r="K6" i="6" l="1"/>
  <c r="L7" i="7" l="1"/>
  <c r="M7" i="7" l="1"/>
  <c r="N7" i="7"/>
  <c r="AC7" i="7" l="1"/>
  <c r="AB7" i="7"/>
  <c r="K7" i="6" l="1"/>
  <c r="L8" i="7" l="1"/>
  <c r="N8" i="7" l="1"/>
  <c r="M8" i="7"/>
  <c r="AB8" i="7" l="1"/>
  <c r="AC8" i="7"/>
  <c r="K9" i="6" l="1"/>
  <c r="L10" i="7" l="1"/>
  <c r="M10" i="7" l="1"/>
  <c r="N10" i="7"/>
  <c r="AC10" i="7" l="1"/>
  <c r="AB10" i="7"/>
  <c r="K10" i="6" l="1"/>
  <c r="L11" i="7" l="1"/>
  <c r="N11" i="7" l="1"/>
  <c r="M11" i="7"/>
  <c r="AC11" i="7" l="1"/>
  <c r="AB11" i="7"/>
  <c r="K11" i="6" l="1"/>
  <c r="L12" i="7" l="1"/>
  <c r="M12" i="7" l="1"/>
  <c r="N12" i="7"/>
  <c r="AC12" i="7" l="1"/>
  <c r="AB12" i="7"/>
  <c r="K12" i="6" l="1"/>
  <c r="L13" i="7" l="1"/>
  <c r="N13" i="7" l="1"/>
  <c r="M13" i="7"/>
  <c r="AB13" i="7" l="1"/>
  <c r="AC13" i="7"/>
  <c r="K14" i="6" l="1"/>
  <c r="L15" i="7" l="1"/>
  <c r="K39" i="6"/>
  <c r="K38" i="6"/>
  <c r="K37" i="6"/>
  <c r="N15" i="7" l="1"/>
  <c r="M15" i="7"/>
  <c r="AB15" i="7" l="1"/>
  <c r="AC15" i="7"/>
  <c r="K16" i="6" l="1"/>
  <c r="L17" i="7" l="1"/>
  <c r="N17" i="7" l="1"/>
  <c r="M17" i="7"/>
  <c r="AB17" i="7" l="1"/>
  <c r="AC17" i="7"/>
  <c r="K18" i="6" l="1"/>
  <c r="L19" i="7" l="1"/>
  <c r="N19" i="7" l="1"/>
  <c r="M19" i="7"/>
  <c r="AB19" i="7" l="1"/>
  <c r="AC19" i="7"/>
  <c r="K19" i="6" l="1"/>
  <c r="L20" i="7" l="1"/>
  <c r="N20" i="7" l="1"/>
  <c r="M20" i="7"/>
  <c r="AB20" i="7" l="1"/>
  <c r="AC20" i="7"/>
  <c r="K21" i="6" l="1"/>
  <c r="L22" i="7" l="1"/>
  <c r="N22" i="7" l="1"/>
  <c r="M22" i="7"/>
  <c r="AC22" i="7" l="1"/>
  <c r="AB22" i="7"/>
  <c r="K25" i="6" l="1"/>
  <c r="L26" i="7" l="1"/>
  <c r="N26" i="7" l="1"/>
  <c r="M26" i="7"/>
  <c r="AB26" i="7" l="1"/>
  <c r="AC26" i="7"/>
  <c r="K26" i="6" l="1"/>
  <c r="L27" i="7" l="1"/>
  <c r="N27" i="7" l="1"/>
  <c r="M27" i="7"/>
  <c r="AB27" i="7" l="1"/>
  <c r="AC27" i="7"/>
  <c r="K27" i="6" l="1"/>
  <c r="L28" i="7" l="1"/>
  <c r="M28" i="7" l="1"/>
  <c r="N28" i="7"/>
  <c r="AC28" i="7" l="1"/>
  <c r="AB28" i="7"/>
  <c r="F30" i="5" l="1"/>
  <c r="I30" i="5"/>
  <c r="D30" i="5"/>
  <c r="G30" i="5"/>
  <c r="J30" i="5"/>
  <c r="J39" i="5" l="1"/>
  <c r="J40" i="5"/>
  <c r="J38" i="5"/>
  <c r="G39" i="5"/>
  <c r="G38" i="5"/>
  <c r="G40" i="5"/>
  <c r="D40" i="5"/>
  <c r="D39" i="5"/>
  <c r="D38" i="5"/>
  <c r="I40" i="5"/>
  <c r="I39" i="5"/>
  <c r="I38" i="5"/>
  <c r="F40" i="5"/>
  <c r="F38" i="5"/>
  <c r="F39" i="5"/>
  <c r="K29" i="6"/>
  <c r="L30" i="7" l="1"/>
  <c r="N30" i="7" l="1"/>
  <c r="M30" i="7"/>
  <c r="AC30" i="7" l="1"/>
  <c r="AB30" i="7"/>
  <c r="K30" i="6" l="1"/>
  <c r="L31" i="7" l="1"/>
  <c r="N31" i="7" l="1"/>
  <c r="M31" i="7"/>
  <c r="AB31" i="7" l="1"/>
  <c r="AC31" i="7"/>
  <c r="K33" i="6" l="1"/>
  <c r="L34" i="7" s="1"/>
  <c r="K32" i="6"/>
  <c r="N34" i="7" l="1"/>
  <c r="AC34" i="7" s="1"/>
  <c r="M34" i="7"/>
  <c r="AB34" i="7" s="1"/>
  <c r="L33" i="7"/>
  <c r="N33" i="7" l="1"/>
  <c r="M33" i="7"/>
  <c r="AB33" i="7" l="1"/>
  <c r="AC33" i="7"/>
  <c r="K34" i="6" l="1"/>
  <c r="L35" i="7" l="1"/>
  <c r="K36" i="6"/>
  <c r="N35" i="7" l="1"/>
  <c r="M35" i="7"/>
  <c r="L38" i="7"/>
  <c r="L40" i="7"/>
  <c r="L39" i="7"/>
  <c r="AB35" i="7" l="1"/>
  <c r="M39" i="7"/>
  <c r="M40" i="7"/>
  <c r="M38" i="7"/>
  <c r="AC35" i="7"/>
  <c r="N37" i="7"/>
  <c r="C110" i="11" s="1"/>
  <c r="N40" i="7"/>
  <c r="N38" i="7"/>
  <c r="N39" i="7"/>
  <c r="AC39" i="7" l="1"/>
  <c r="AC37" i="7"/>
  <c r="AC38" i="7"/>
  <c r="AC40" i="7"/>
  <c r="AB39" i="7"/>
  <c r="AB40" i="7"/>
  <c r="AB37" i="7"/>
  <c r="AB38" i="7" l="1"/>
  <c r="AC45" i="7" s="1"/>
  <c r="C113" i="11"/>
  <c r="P23" i="6"/>
  <c r="O34" i="6"/>
  <c r="O28" i="6"/>
  <c r="P28" i="6"/>
  <c r="P27" i="6"/>
  <c r="P26" i="6"/>
  <c r="N31" i="6"/>
  <c r="M32" i="6"/>
  <c r="M30" i="6"/>
  <c r="M26" i="6"/>
  <c r="M23" i="6"/>
  <c r="M6" i="6"/>
  <c r="O6" i="6"/>
  <c r="P6" i="6"/>
  <c r="N6" i="6"/>
  <c r="Q6" i="6"/>
  <c r="N5" i="6"/>
  <c r="M5" i="6"/>
  <c r="P5" i="6"/>
  <c r="Q5" i="6"/>
  <c r="O5" i="6"/>
  <c r="O35" i="6"/>
  <c r="N35" i="6"/>
  <c r="Q35" i="6"/>
  <c r="M35" i="6"/>
  <c r="P35" i="6"/>
  <c r="M34" i="6"/>
  <c r="N34" i="6"/>
  <c r="Q34" i="6"/>
  <c r="P34" i="6"/>
  <c r="M19" i="6"/>
  <c r="N19" i="6"/>
  <c r="O19" i="6"/>
  <c r="P19" i="6"/>
  <c r="Q19" i="6"/>
  <c r="Q11" i="6"/>
  <c r="N11" i="6"/>
  <c r="P11" i="6"/>
  <c r="O11" i="6"/>
  <c r="M11" i="6"/>
  <c r="M31" i="6"/>
  <c r="P31" i="6"/>
  <c r="O31" i="6"/>
  <c r="Q31" i="6"/>
  <c r="Q25" i="6"/>
  <c r="M25" i="6"/>
  <c r="O25" i="6"/>
  <c r="P25" i="6"/>
  <c r="N20" i="6"/>
  <c r="M20" i="6"/>
  <c r="O20" i="6"/>
  <c r="P20" i="6"/>
  <c r="Q20" i="6"/>
  <c r="Q16" i="6"/>
  <c r="M16" i="6"/>
  <c r="O16" i="6"/>
  <c r="P16" i="6"/>
  <c r="N16" i="6"/>
  <c r="Q15" i="6"/>
  <c r="O15" i="6"/>
  <c r="P15" i="6"/>
  <c r="N15" i="6"/>
  <c r="M15" i="6"/>
  <c r="Q26" i="6"/>
  <c r="O26" i="6"/>
  <c r="M17" i="6"/>
  <c r="O17" i="6"/>
  <c r="Q17" i="6"/>
  <c r="P17" i="6"/>
  <c r="N17" i="6"/>
  <c r="P7" i="6"/>
  <c r="N7" i="6"/>
  <c r="M7" i="6"/>
  <c r="O7" i="6"/>
  <c r="Q7" i="6"/>
  <c r="P32" i="6"/>
  <c r="N32" i="6"/>
  <c r="Q32" i="6"/>
  <c r="O32" i="6"/>
  <c r="P33" i="6"/>
  <c r="Q33" i="6"/>
  <c r="O33" i="6"/>
  <c r="M33" i="6"/>
  <c r="Q27" i="6"/>
  <c r="O27" i="6"/>
  <c r="M27" i="6"/>
  <c r="P21" i="6"/>
  <c r="N21" i="6"/>
  <c r="M21" i="6"/>
  <c r="Q21" i="6"/>
  <c r="O21" i="6"/>
  <c r="O12" i="6"/>
  <c r="N12" i="6"/>
  <c r="M12" i="6"/>
  <c r="P12" i="6"/>
  <c r="Q12" i="6"/>
  <c r="P8" i="6"/>
  <c r="N8" i="6"/>
  <c r="Q8" i="6"/>
  <c r="O8" i="6"/>
  <c r="M8" i="6"/>
  <c r="P30" i="6"/>
  <c r="Q30" i="6"/>
  <c r="O30" i="6"/>
  <c r="M22" i="6"/>
  <c r="O22" i="6"/>
  <c r="Q22" i="6"/>
  <c r="N22" i="6"/>
  <c r="P22" i="6"/>
  <c r="P13" i="6"/>
  <c r="O13" i="6"/>
  <c r="N13" i="6"/>
  <c r="Q13" i="6"/>
  <c r="M13" i="6"/>
  <c r="O9" i="6"/>
  <c r="Q9" i="6"/>
  <c r="M9" i="6"/>
  <c r="N9" i="6"/>
  <c r="P9" i="6"/>
  <c r="Q24" i="6"/>
  <c r="O24" i="6"/>
  <c r="M24" i="6"/>
  <c r="P24" i="6"/>
  <c r="N24" i="6"/>
  <c r="N28" i="6"/>
  <c r="M28" i="6"/>
  <c r="Q28" i="6"/>
  <c r="Q18" i="6"/>
  <c r="O18" i="6"/>
  <c r="M18" i="6"/>
  <c r="P18" i="6"/>
  <c r="N18" i="6"/>
  <c r="O29" i="6"/>
  <c r="P29" i="6"/>
  <c r="M29" i="6"/>
  <c r="Q29" i="6"/>
  <c r="O23" i="6"/>
  <c r="Q23" i="6"/>
  <c r="N23" i="6"/>
  <c r="M14" i="6"/>
  <c r="O14" i="6"/>
  <c r="P14" i="6"/>
  <c r="N14" i="6"/>
  <c r="Q14" i="6"/>
  <c r="M10" i="6"/>
  <c r="O10" i="6"/>
  <c r="P10" i="6"/>
  <c r="N10" i="6"/>
  <c r="Q10" i="6"/>
  <c r="N25" i="6"/>
  <c r="N26" i="6"/>
  <c r="N27" i="6"/>
  <c r="N29" i="6"/>
  <c r="N30" i="6"/>
  <c r="N33" i="6"/>
  <c r="N39" i="6" l="1"/>
  <c r="N37" i="6"/>
  <c r="N38" i="6"/>
  <c r="M37" i="6"/>
  <c r="M38" i="6"/>
  <c r="M39" i="6"/>
  <c r="O37" i="6"/>
  <c r="O38" i="6"/>
  <c r="O39" i="6"/>
  <c r="Q37" i="6"/>
  <c r="Q39" i="6"/>
  <c r="Q38" i="6"/>
  <c r="P38" i="6"/>
  <c r="P39" i="6"/>
  <c r="P37" i="6"/>
</calcChain>
</file>

<file path=xl/sharedStrings.xml><?xml version="1.0" encoding="utf-8"?>
<sst xmlns="http://schemas.openxmlformats.org/spreadsheetml/2006/main" count="178" uniqueCount="125">
  <si>
    <t>such as re-wash or floc basin draining.</t>
  </si>
  <si>
    <t>Remainder should tie to known water usage</t>
  </si>
  <si>
    <t>(Reclaim minus centrate minus backwash)</t>
  </si>
  <si>
    <t>Peak Raw Flow for Month</t>
  </si>
  <si>
    <t>Reclaim Checksum</t>
  </si>
  <si>
    <t>(High service minus plant potable minus Backwash)</t>
  </si>
  <si>
    <t>Average Raw for Month</t>
  </si>
  <si>
    <t>Potable Water to Distribution (MG)</t>
  </si>
  <si>
    <t>(Raw pumpage minus reclaim pumpage)</t>
  </si>
  <si>
    <t>Raw to Potable Differential</t>
  </si>
  <si>
    <t>Raw Water Added To System (MG)</t>
  </si>
  <si>
    <t>Calculated Values</t>
  </si>
  <si>
    <t>Totals</t>
  </si>
  <si>
    <t>H.S. Pumpage</t>
  </si>
  <si>
    <t>H.S. Meter</t>
  </si>
  <si>
    <t>Potable Flow</t>
  </si>
  <si>
    <t>Potable Meter</t>
  </si>
  <si>
    <t>Backwash Pumpage</t>
  </si>
  <si>
    <t>Backwash Meter</t>
  </si>
  <si>
    <t>Centrate Pumpage</t>
  </si>
  <si>
    <t>Centrate Meter</t>
  </si>
  <si>
    <t>Reclaim Pumpage</t>
  </si>
  <si>
    <t>Reclaim Meter</t>
  </si>
  <si>
    <t>Raw Water Meter</t>
  </si>
  <si>
    <t>Date</t>
  </si>
  <si>
    <t>All Readings Taken @ 12:01 AM on Date Indicated</t>
  </si>
  <si>
    <t>Water Treatment Plant Pumpage Report - MG</t>
  </si>
  <si>
    <t>Raw Water Treated</t>
  </si>
  <si>
    <t>RAINFALL (IN.)</t>
  </si>
  <si>
    <t>ANALYTICAL RESULTS</t>
  </si>
  <si>
    <t>TURBIDITY</t>
  </si>
  <si>
    <t>pH</t>
  </si>
  <si>
    <t>RES. Cl2</t>
  </si>
  <si>
    <t>TOTAL HARD "V"</t>
  </si>
  <si>
    <t>TOTAL ALKALINITY</t>
  </si>
  <si>
    <t>RAW</t>
  </si>
  <si>
    <t xml:space="preserve"> </t>
  </si>
  <si>
    <t>TOTAL</t>
  </si>
  <si>
    <t>AVG.</t>
  </si>
  <si>
    <t>MAX.</t>
  </si>
  <si>
    <t>MIN.</t>
  </si>
  <si>
    <t>P ALKALINITY</t>
  </si>
  <si>
    <t>FILTER DATA</t>
  </si>
  <si>
    <t>AVG. HRS. RUN BETWEEN WASH</t>
  </si>
  <si>
    <t>AVG. MAX. LOSS OF HEAD</t>
  </si>
  <si>
    <t>NO. FILTERS WASHED</t>
  </si>
  <si>
    <t>Water Treatment Plant Monthly Chemical Report</t>
  </si>
  <si>
    <t>Cost Per Day (treated water)</t>
  </si>
  <si>
    <t>Total</t>
  </si>
  <si>
    <t>Avg.</t>
  </si>
  <si>
    <t>Max</t>
  </si>
  <si>
    <t>Min.</t>
  </si>
  <si>
    <t>WATER TREATMENT PLANT MONTHLY WATER QUALITY REPORT</t>
  </si>
  <si>
    <t>AIR TEMP  F°  (Min)</t>
  </si>
  <si>
    <t xml:space="preserve"> $ Per MGD  (treated water)</t>
  </si>
  <si>
    <t>$ Per Day (treated water)</t>
  </si>
  <si>
    <t>$ Per MGD (treated water)</t>
  </si>
  <si>
    <t>$Per Day (treated water)</t>
  </si>
  <si>
    <t>Chlorine (lbs)</t>
  </si>
  <si>
    <t>Polymer   (lbs)</t>
  </si>
  <si>
    <t>KMnO4  (lbs)</t>
  </si>
  <si>
    <t xml:space="preserve"> (lbs)</t>
  </si>
  <si>
    <t>Ferric</t>
  </si>
  <si>
    <t>PAC</t>
  </si>
  <si>
    <t>Lime</t>
  </si>
  <si>
    <t>(lbs)</t>
  </si>
  <si>
    <t>Ammonia $/lb</t>
  </si>
  <si>
    <t>Contract through</t>
  </si>
  <si>
    <t>PAC $/lb</t>
  </si>
  <si>
    <t>Raw Water Treated (MGD)</t>
  </si>
  <si>
    <t>Ferric $/lb</t>
  </si>
  <si>
    <t>Chlorine $/lb</t>
  </si>
  <si>
    <t>Polymer $/lb</t>
  </si>
  <si>
    <t>KMnO4 $/lb</t>
  </si>
  <si>
    <t>Lime $/lb</t>
  </si>
  <si>
    <t>Total $Per MGD</t>
  </si>
  <si>
    <t>Total $ Per Day</t>
  </si>
  <si>
    <t>Aquila Lake Level (ft)</t>
  </si>
  <si>
    <t>Cleburne Lake Level (ft)</t>
  </si>
  <si>
    <t>Average</t>
  </si>
  <si>
    <t>Min</t>
  </si>
  <si>
    <t>Month, Year:</t>
  </si>
  <si>
    <t>NUMBER IN SERVICE</t>
  </si>
  <si>
    <t>AVG. HOURS IN SERVICE</t>
  </si>
  <si>
    <t>MAX</t>
  </si>
  <si>
    <t>MIN</t>
  </si>
  <si>
    <t>AVG</t>
  </si>
  <si>
    <t>WATER TREATMENT PLANT MONTHLY FILTER REPORT</t>
  </si>
  <si>
    <t>Golf Course Meter</t>
  </si>
  <si>
    <t>Aquila Flow MGD</t>
  </si>
  <si>
    <t>gal</t>
  </si>
  <si>
    <t>lbs</t>
  </si>
  <si>
    <t>ppm</t>
  </si>
  <si>
    <t>IRON</t>
  </si>
  <si>
    <t>LAS</t>
  </si>
  <si>
    <t>CL2</t>
  </si>
  <si>
    <t>POLY</t>
  </si>
  <si>
    <t xml:space="preserve">CL2     </t>
  </si>
  <si>
    <t>Reservoir Storage (acre-ft)</t>
  </si>
  <si>
    <t>Golf Course Flow MG</t>
  </si>
  <si>
    <t>POT.</t>
  </si>
  <si>
    <t>Potassium (lbs)</t>
  </si>
  <si>
    <t>Potassium $/lb</t>
  </si>
  <si>
    <t xml:space="preserve"> WASHWATER (TOTAL ONLY)  TG</t>
  </si>
  <si>
    <t>LIME</t>
  </si>
  <si>
    <t>Contract</t>
  </si>
  <si>
    <t>Per MGD</t>
  </si>
  <si>
    <t>SETTLED (TAP)</t>
  </si>
  <si>
    <t>FINISHED     (TAP)</t>
  </si>
  <si>
    <t>FINISHED (TAP)</t>
  </si>
  <si>
    <t>Aquila Meter</t>
  </si>
  <si>
    <t>Chemicals</t>
  </si>
  <si>
    <t>Amount</t>
  </si>
  <si>
    <t>Fe</t>
  </si>
  <si>
    <t>Poly</t>
  </si>
  <si>
    <t>Potassium</t>
  </si>
  <si>
    <t>Chemfloc 3315</t>
  </si>
  <si>
    <t>WATER TEMP.  C°</t>
  </si>
  <si>
    <t>PerKG</t>
  </si>
  <si>
    <t>LAS Carrier Water Meter</t>
  </si>
  <si>
    <t>Prev.</t>
  </si>
  <si>
    <t>Month:</t>
  </si>
  <si>
    <t>Month, Year: April  2020</t>
  </si>
  <si>
    <t>April/1/2020</t>
  </si>
  <si>
    <t>Month, Year: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</si>
</sst>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#,##0.000"/>
    <numFmt numFmtId="166" formatCode="0.000"/>
    <numFmt numFmtId="167" formatCode="0.0"/>
    <numFmt numFmtId="168" formatCode="&quot;$&quot;#,##0.0000"/>
    <numFmt numFmtId="169" formatCode="&quot;$&quot;#,##0.00"/>
    <numFmt numFmtId="170" formatCode="[$-409]mmmm\-yy;@"/>
    <numFmt numFmtId="171" formatCode="#,##0.0000"/>
    <numFmt numFmtId="172" formatCode="#,##0.000_);\(#,##0.000\)"/>
    <numFmt numFmtId="173" formatCode="_(&quot;$&quot;* #,##0_);_(&quot;$&quot;* \(#,##0\);_(&quot;$&quot;* &quot;-&quot;??_);_(@_)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name val="Arial"/>
      <family val="2"/>
    </font>
    <font>
      <b/>
      <sz val="10"/>
      <color theme="3" tint="0.39997558519241921"/>
      <name val="Tahoma"/>
      <family val="2"/>
    </font>
    <font>
      <b/>
      <sz val="10"/>
      <color theme="9" tint="-0.249977111117893"/>
      <name val="Tahoma"/>
      <family val="2"/>
    </font>
    <font>
      <b/>
      <sz val="10"/>
      <color rgb="FF00B050"/>
      <name val="Tahoma"/>
      <family val="2"/>
    </font>
    <font>
      <b/>
      <sz val="10"/>
      <color rgb="FFFF0000"/>
      <name val="Tahoma"/>
      <family val="2"/>
    </font>
    <font>
      <b/>
      <sz val="10"/>
      <color rgb="FF7030A0"/>
      <name val="Tahoma"/>
      <family val="2"/>
    </font>
    <font>
      <b/>
      <sz val="10"/>
      <color theme="9" tint="-0.499984740745262"/>
      <name val="Tahoma"/>
      <family val="2"/>
    </font>
    <font>
      <b/>
      <sz val="10"/>
      <color theme="1"/>
      <name val="Tahoma"/>
      <family val="2"/>
    </font>
    <font>
      <b/>
      <sz val="11"/>
      <name val="Arial"/>
      <family val="2"/>
    </font>
    <font>
      <b/>
      <sz val="11"/>
      <color theme="7"/>
      <name val="Tahoma"/>
      <family val="2"/>
    </font>
    <font>
      <b/>
      <sz val="10"/>
      <color theme="7"/>
      <name val="Tahoma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4" fontId="30" fillId="0" borderId="0" applyFont="0" applyFill="0" applyBorder="0" applyAlignment="0" applyProtection="0"/>
  </cellStyleXfs>
  <cellXfs count="448">
    <xf numFmtId="0" fontId="0" fillId="0" borderId="0" xfId="0"/>
    <xf numFmtId="0" fontId="1" fillId="0" borderId="0" xfId="1"/>
    <xf numFmtId="164" fontId="1" fillId="0" borderId="0" xfId="1" applyNumberFormat="1"/>
    <xf numFmtId="3" fontId="1" fillId="0" borderId="0" xfId="1" applyNumberFormat="1" applyAlignment="1">
      <alignment horizontal="left"/>
    </xf>
    <xf numFmtId="3" fontId="1" fillId="0" borderId="0" xfId="1" applyNumberFormat="1"/>
    <xf numFmtId="3" fontId="1" fillId="0" borderId="2" xfId="1" applyNumberFormat="1" applyBorder="1" applyProtection="1">
      <protection locked="0"/>
    </xf>
    <xf numFmtId="164" fontId="1" fillId="0" borderId="1" xfId="1" applyNumberFormat="1" applyBorder="1" applyProtection="1">
      <protection hidden="1"/>
    </xf>
    <xf numFmtId="3" fontId="1" fillId="0" borderId="2" xfId="1" applyNumberFormat="1" applyBorder="1" applyProtection="1">
      <protection hidden="1"/>
    </xf>
    <xf numFmtId="164" fontId="1" fillId="0" borderId="2" xfId="1" applyNumberFormat="1" applyBorder="1" applyProtection="1">
      <protection hidden="1"/>
    </xf>
    <xf numFmtId="164" fontId="1" fillId="0" borderId="2" xfId="1" applyNumberFormat="1" applyBorder="1" applyProtection="1">
      <protection locked="0"/>
    </xf>
    <xf numFmtId="49" fontId="3" fillId="0" borderId="3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>
      <alignment horizontal="center" wrapText="1"/>
    </xf>
    <xf numFmtId="164" fontId="3" fillId="0" borderId="3" xfId="1" applyNumberFormat="1" applyFont="1" applyBorder="1" applyAlignment="1" applyProtection="1">
      <alignment horizontal="center" wrapText="1"/>
      <protection hidden="1"/>
    </xf>
    <xf numFmtId="3" fontId="3" fillId="0" borderId="3" xfId="1" applyNumberFormat="1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1" xfId="1" applyNumberFormat="1" applyFont="1" applyBorder="1" applyProtection="1">
      <protection locked="0"/>
    </xf>
    <xf numFmtId="164" fontId="1" fillId="0" borderId="0" xfId="1" applyNumberFormat="1" applyAlignment="1">
      <alignment horizontal="center"/>
    </xf>
    <xf numFmtId="164" fontId="2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/>
    <xf numFmtId="0" fontId="6" fillId="0" borderId="0" xfId="2"/>
    <xf numFmtId="0" fontId="6" fillId="0" borderId="4" xfId="2" applyBorder="1" applyAlignment="1">
      <alignment horizontal="center" vertical="center"/>
    </xf>
    <xf numFmtId="0" fontId="6" fillId="0" borderId="0" xfId="2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textRotation="90" wrapText="1"/>
    </xf>
    <xf numFmtId="0" fontId="2" fillId="0" borderId="0" xfId="2" applyFont="1" applyAlignment="1">
      <alignment horizontal="center" vertical="center" textRotation="90" wrapText="1"/>
    </xf>
    <xf numFmtId="0" fontId="2" fillId="0" borderId="0" xfId="2" applyFont="1" applyAlignment="1">
      <alignment textRotation="90" wrapText="1"/>
    </xf>
    <xf numFmtId="0" fontId="6" fillId="0" borderId="0" xfId="2" applyAlignment="1">
      <alignment wrapText="1"/>
    </xf>
    <xf numFmtId="0" fontId="3" fillId="0" borderId="5" xfId="2" applyFont="1" applyBorder="1" applyAlignment="1">
      <alignment horizontal="center"/>
    </xf>
    <xf numFmtId="0" fontId="6" fillId="0" borderId="4" xfId="2" applyBorder="1"/>
    <xf numFmtId="0" fontId="6" fillId="0" borderId="0" xfId="2" applyBorder="1"/>
    <xf numFmtId="1" fontId="2" fillId="0" borderId="0" xfId="2" applyNumberFormat="1" applyFont="1" applyFill="1" applyBorder="1" applyAlignment="1" applyProtection="1">
      <alignment horizontal="center"/>
      <protection locked="0"/>
    </xf>
    <xf numFmtId="1" fontId="10" fillId="0" borderId="1" xfId="2" applyNumberFormat="1" applyFont="1" applyBorder="1" applyAlignment="1">
      <alignment horizontal="center"/>
    </xf>
    <xf numFmtId="0" fontId="3" fillId="0" borderId="15" xfId="2" applyFont="1" applyBorder="1" applyAlignment="1">
      <alignment horizontal="center" vertical="center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8" fillId="0" borderId="1" xfId="2" applyFont="1" applyBorder="1" applyAlignment="1">
      <alignment horizontal="center" vertical="center"/>
    </xf>
    <xf numFmtId="167" fontId="8" fillId="0" borderId="1" xfId="2" applyNumberFormat="1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14" fillId="0" borderId="0" xfId="4" applyFont="1" applyBorder="1" applyAlignment="1">
      <alignment horizontal="center"/>
    </xf>
    <xf numFmtId="0" fontId="6" fillId="0" borderId="0" xfId="2" applyAlignment="1"/>
    <xf numFmtId="0" fontId="14" fillId="0" borderId="1" xfId="4" applyNumberFormat="1" applyFont="1" applyBorder="1" applyAlignment="1">
      <alignment horizontal="center" vertical="center"/>
    </xf>
    <xf numFmtId="0" fontId="14" fillId="0" borderId="1" xfId="4" applyNumberFormat="1" applyFont="1" applyFill="1" applyBorder="1" applyAlignment="1">
      <alignment horizontal="center" vertical="center"/>
    </xf>
    <xf numFmtId="0" fontId="13" fillId="0" borderId="40" xfId="4" applyFont="1" applyBorder="1" applyAlignment="1">
      <alignment horizontal="center"/>
    </xf>
    <xf numFmtId="0" fontId="13" fillId="0" borderId="41" xfId="4" applyFont="1" applyBorder="1" applyAlignment="1">
      <alignment horizontal="center"/>
    </xf>
    <xf numFmtId="167" fontId="15" fillId="4" borderId="32" xfId="4" applyNumberFormat="1" applyFont="1" applyFill="1" applyBorder="1" applyAlignment="1">
      <alignment horizontal="center" vertical="center"/>
    </xf>
    <xf numFmtId="4" fontId="15" fillId="4" borderId="1" xfId="4" applyNumberFormat="1" applyFont="1" applyFill="1" applyBorder="1" applyAlignment="1">
      <alignment horizontal="center" vertical="center"/>
    </xf>
    <xf numFmtId="4" fontId="15" fillId="4" borderId="20" xfId="4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2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13" fillId="0" borderId="0" xfId="4" applyFont="1" applyBorder="1" applyAlignment="1">
      <alignment horizontal="center"/>
    </xf>
    <xf numFmtId="164" fontId="3" fillId="0" borderId="12" xfId="1" applyNumberFormat="1" applyFont="1" applyBorder="1" applyAlignment="1" applyProtection="1">
      <alignment horizontal="center" wrapText="1"/>
      <protection hidden="1"/>
    </xf>
    <xf numFmtId="2" fontId="3" fillId="0" borderId="12" xfId="1" applyNumberFormat="1" applyFont="1" applyBorder="1" applyAlignment="1" applyProtection="1">
      <alignment horizontal="center" wrapText="1"/>
      <protection hidden="1"/>
    </xf>
    <xf numFmtId="169" fontId="15" fillId="4" borderId="1" xfId="4" applyNumberFormat="1" applyFont="1" applyFill="1" applyBorder="1" applyAlignment="1">
      <alignment horizontal="center" vertical="center"/>
    </xf>
    <xf numFmtId="169" fontId="15" fillId="4" borderId="20" xfId="4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center"/>
    </xf>
    <xf numFmtId="0" fontId="14" fillId="0" borderId="0" xfId="4" applyFont="1"/>
    <xf numFmtId="4" fontId="14" fillId="0" borderId="0" xfId="4" applyNumberFormat="1" applyFont="1"/>
    <xf numFmtId="0" fontId="14" fillId="0" borderId="0" xfId="4" applyFont="1" applyAlignment="1">
      <alignment vertical="center"/>
    </xf>
    <xf numFmtId="4" fontId="14" fillId="0" borderId="0" xfId="4" applyNumberFormat="1" applyFont="1" applyBorder="1" applyAlignment="1"/>
    <xf numFmtId="0" fontId="13" fillId="0" borderId="2" xfId="4" applyFont="1" applyBorder="1" applyAlignment="1">
      <alignment horizontal="center" vertical="center" textRotation="90" wrapText="1"/>
    </xf>
    <xf numFmtId="164" fontId="13" fillId="2" borderId="42" xfId="1" applyNumberFormat="1" applyFont="1" applyFill="1" applyBorder="1" applyAlignment="1" applyProtection="1">
      <alignment horizontal="center" wrapText="1"/>
      <protection hidden="1"/>
    </xf>
    <xf numFmtId="1" fontId="17" fillId="4" borderId="37" xfId="4" applyNumberFormat="1" applyFont="1" applyFill="1" applyBorder="1" applyAlignment="1">
      <alignment horizontal="center" vertical="center" wrapText="1"/>
    </xf>
    <xf numFmtId="4" fontId="17" fillId="2" borderId="2" xfId="4" applyNumberFormat="1" applyFont="1" applyFill="1" applyBorder="1" applyAlignment="1">
      <alignment horizontal="center" vertical="center" wrapText="1"/>
    </xf>
    <xf numFmtId="0" fontId="17" fillId="2" borderId="22" xfId="4" applyFont="1" applyFill="1" applyBorder="1" applyAlignment="1">
      <alignment horizontal="center" vertical="center" wrapText="1"/>
    </xf>
    <xf numFmtId="1" fontId="18" fillId="4" borderId="37" xfId="4" applyNumberFormat="1" applyFont="1" applyFill="1" applyBorder="1" applyAlignment="1">
      <alignment horizontal="center" vertical="center" wrapText="1"/>
    </xf>
    <xf numFmtId="0" fontId="18" fillId="2" borderId="2" xfId="4" applyFont="1" applyFill="1" applyBorder="1" applyAlignment="1">
      <alignment horizontal="center" vertical="center" wrapText="1"/>
    </xf>
    <xf numFmtId="0" fontId="18" fillId="2" borderId="22" xfId="4" applyFont="1" applyFill="1" applyBorder="1" applyAlignment="1">
      <alignment horizontal="center" vertical="center" wrapText="1"/>
    </xf>
    <xf numFmtId="1" fontId="19" fillId="4" borderId="37" xfId="4" applyNumberFormat="1" applyFont="1" applyFill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2" borderId="22" xfId="4" applyFont="1" applyFill="1" applyBorder="1" applyAlignment="1">
      <alignment horizontal="center" vertical="center" wrapText="1"/>
    </xf>
    <xf numFmtId="1" fontId="20" fillId="4" borderId="37" xfId="4" applyNumberFormat="1" applyFont="1" applyFill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center" vertical="center" wrapText="1"/>
    </xf>
    <xf numFmtId="0" fontId="20" fillId="2" borderId="22" xfId="4" applyFont="1" applyFill="1" applyBorder="1" applyAlignment="1">
      <alignment horizontal="center" vertical="center" wrapText="1"/>
    </xf>
    <xf numFmtId="1" fontId="21" fillId="4" borderId="37" xfId="4" applyNumberFormat="1" applyFont="1" applyFill="1" applyBorder="1" applyAlignment="1">
      <alignment horizontal="center" vertical="center" wrapText="1"/>
    </xf>
    <xf numFmtId="0" fontId="21" fillId="2" borderId="2" xfId="4" applyFont="1" applyFill="1" applyBorder="1" applyAlignment="1">
      <alignment horizontal="center" vertical="center" wrapText="1"/>
    </xf>
    <xf numFmtId="0" fontId="21" fillId="2" borderId="22" xfId="4" applyFont="1" applyFill="1" applyBorder="1" applyAlignment="1">
      <alignment horizontal="center" vertical="center" wrapText="1"/>
    </xf>
    <xf numFmtId="1" fontId="22" fillId="4" borderId="37" xfId="4" applyNumberFormat="1" applyFont="1" applyFill="1" applyBorder="1" applyAlignment="1">
      <alignment horizontal="center" vertical="center" wrapText="1"/>
    </xf>
    <xf numFmtId="0" fontId="22" fillId="2" borderId="2" xfId="4" applyFont="1" applyFill="1" applyBorder="1" applyAlignment="1">
      <alignment horizontal="center" vertical="center" wrapText="1"/>
    </xf>
    <xf numFmtId="0" fontId="22" fillId="2" borderId="22" xfId="4" applyFont="1" applyFill="1" applyBorder="1" applyAlignment="1">
      <alignment horizontal="center" vertical="center" wrapText="1"/>
    </xf>
    <xf numFmtId="1" fontId="13" fillId="4" borderId="37" xfId="4" applyNumberFormat="1" applyFont="1" applyFill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center" vertical="center" wrapText="1"/>
    </xf>
    <xf numFmtId="0" fontId="13" fillId="2" borderId="22" xfId="4" applyFont="1" applyFill="1" applyBorder="1" applyAlignment="1">
      <alignment horizontal="center" vertical="center" wrapText="1"/>
    </xf>
    <xf numFmtId="0" fontId="23" fillId="4" borderId="22" xfId="4" applyFont="1" applyFill="1" applyBorder="1" applyAlignment="1">
      <alignment horizontal="center" vertical="center" wrapText="1"/>
    </xf>
    <xf numFmtId="0" fontId="13" fillId="0" borderId="31" xfId="4" applyFont="1" applyBorder="1"/>
    <xf numFmtId="0" fontId="13" fillId="0" borderId="1" xfId="4" applyFont="1" applyBorder="1"/>
    <xf numFmtId="0" fontId="13" fillId="0" borderId="0" xfId="4" applyFont="1"/>
    <xf numFmtId="0" fontId="14" fillId="0" borderId="31" xfId="4" applyFont="1" applyBorder="1" applyAlignment="1">
      <alignment vertical="center"/>
    </xf>
    <xf numFmtId="0" fontId="14" fillId="0" borderId="1" xfId="4" applyFont="1" applyBorder="1" applyAlignment="1">
      <alignment vertical="center"/>
    </xf>
    <xf numFmtId="0" fontId="14" fillId="0" borderId="31" xfId="4" applyFont="1" applyBorder="1"/>
    <xf numFmtId="0" fontId="14" fillId="0" borderId="1" xfId="4" applyFont="1" applyBorder="1"/>
    <xf numFmtId="0" fontId="14" fillId="0" borderId="1" xfId="4" applyFont="1" applyBorder="1" applyAlignment="1">
      <alignment horizontal="center"/>
    </xf>
    <xf numFmtId="0" fontId="14" fillId="0" borderId="24" xfId="4" applyFont="1" applyBorder="1" applyAlignment="1">
      <alignment horizontal="center"/>
    </xf>
    <xf numFmtId="0" fontId="14" fillId="3" borderId="33" xfId="4" applyFont="1" applyFill="1" applyBorder="1" applyAlignment="1">
      <alignment horizontal="center"/>
    </xf>
    <xf numFmtId="0" fontId="14" fillId="0" borderId="30" xfId="4" applyFont="1" applyBorder="1" applyAlignment="1">
      <alignment horizontal="center"/>
    </xf>
    <xf numFmtId="0" fontId="14" fillId="0" borderId="32" xfId="4" applyFont="1" applyBorder="1" applyAlignment="1">
      <alignment horizontal="center"/>
    </xf>
    <xf numFmtId="0" fontId="14" fillId="0" borderId="39" xfId="4" applyFont="1" applyBorder="1" applyAlignment="1">
      <alignment horizontal="center"/>
    </xf>
    <xf numFmtId="0" fontId="14" fillId="0" borderId="24" xfId="4" applyFont="1" applyBorder="1"/>
    <xf numFmtId="4" fontId="14" fillId="0" borderId="24" xfId="4" applyNumberFormat="1" applyFont="1" applyBorder="1"/>
    <xf numFmtId="0" fontId="14" fillId="3" borderId="36" xfId="4" applyFont="1" applyFill="1" applyBorder="1"/>
    <xf numFmtId="0" fontId="14" fillId="3" borderId="27" xfId="4" applyFont="1" applyFill="1" applyBorder="1"/>
    <xf numFmtId="0" fontId="13" fillId="0" borderId="0" xfId="4" applyFont="1" applyAlignment="1">
      <alignment horizontal="center"/>
    </xf>
    <xf numFmtId="168" fontId="13" fillId="0" borderId="10" xfId="4" applyNumberFormat="1" applyFont="1" applyBorder="1"/>
    <xf numFmtId="0" fontId="17" fillId="0" borderId="0" xfId="4" applyFont="1"/>
    <xf numFmtId="4" fontId="17" fillId="0" borderId="0" xfId="4" applyNumberFormat="1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13" fillId="0" borderId="10" xfId="4" applyFont="1" applyBorder="1" applyAlignment="1"/>
    <xf numFmtId="0" fontId="18" fillId="0" borderId="10" xfId="4" applyFont="1" applyBorder="1" applyAlignment="1"/>
    <xf numFmtId="0" fontId="19" fillId="0" borderId="10" xfId="4" applyFont="1" applyBorder="1" applyAlignment="1"/>
    <xf numFmtId="0" fontId="20" fillId="0" borderId="10" xfId="4" applyFont="1" applyBorder="1" applyAlignment="1"/>
    <xf numFmtId="0" fontId="21" fillId="0" borderId="10" xfId="4" applyFont="1" applyBorder="1" applyAlignment="1"/>
    <xf numFmtId="0" fontId="22" fillId="0" borderId="10" xfId="4" applyFont="1" applyBorder="1" applyAlignment="1"/>
    <xf numFmtId="0" fontId="3" fillId="0" borderId="23" xfId="2" applyFont="1" applyBorder="1" applyAlignment="1">
      <alignment horizontal="center"/>
    </xf>
    <xf numFmtId="0" fontId="4" fillId="0" borderId="0" xfId="2" applyFont="1" applyBorder="1"/>
    <xf numFmtId="0" fontId="4" fillId="0" borderId="0" xfId="2" applyFont="1"/>
    <xf numFmtId="167" fontId="10" fillId="0" borderId="1" xfId="2" applyNumberFormat="1" applyFont="1" applyBorder="1" applyAlignment="1">
      <alignment horizontal="center"/>
    </xf>
    <xf numFmtId="0" fontId="9" fillId="0" borderId="30" xfId="2" applyFont="1" applyBorder="1" applyAlignment="1">
      <alignment horizontal="center"/>
    </xf>
    <xf numFmtId="166" fontId="10" fillId="0" borderId="35" xfId="2" applyNumberFormat="1" applyFont="1" applyBorder="1" applyAlignment="1">
      <alignment horizontal="center"/>
    </xf>
    <xf numFmtId="167" fontId="16" fillId="0" borderId="35" xfId="2" applyNumberFormat="1" applyFont="1" applyBorder="1" applyAlignment="1">
      <alignment horizontal="center"/>
    </xf>
    <xf numFmtId="1" fontId="16" fillId="0" borderId="35" xfId="2" applyNumberFormat="1" applyFont="1" applyBorder="1" applyAlignment="1">
      <alignment horizontal="center"/>
    </xf>
    <xf numFmtId="1" fontId="16" fillId="0" borderId="48" xfId="2" applyNumberFormat="1" applyFont="1" applyBorder="1" applyAlignment="1">
      <alignment horizontal="center"/>
    </xf>
    <xf numFmtId="0" fontId="9" fillId="0" borderId="32" xfId="2" applyFont="1" applyBorder="1" applyAlignment="1">
      <alignment horizontal="center"/>
    </xf>
    <xf numFmtId="1" fontId="10" fillId="0" borderId="20" xfId="2" applyNumberFormat="1" applyFont="1" applyBorder="1" applyAlignment="1">
      <alignment horizontal="center"/>
    </xf>
    <xf numFmtId="0" fontId="9" fillId="0" borderId="36" xfId="2" applyFont="1" applyBorder="1" applyAlignment="1">
      <alignment horizontal="center"/>
    </xf>
    <xf numFmtId="1" fontId="10" fillId="0" borderId="24" xfId="2" applyNumberFormat="1" applyFont="1" applyBorder="1" applyAlignment="1">
      <alignment horizontal="center"/>
    </xf>
    <xf numFmtId="1" fontId="10" fillId="0" borderId="27" xfId="2" applyNumberFormat="1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1" fontId="16" fillId="0" borderId="2" xfId="2" applyNumberFormat="1" applyFont="1" applyBorder="1" applyAlignment="1" applyProtection="1">
      <alignment horizontal="center"/>
      <protection locked="0"/>
    </xf>
    <xf numFmtId="1" fontId="16" fillId="0" borderId="9" xfId="2" applyNumberFormat="1" applyFont="1" applyBorder="1" applyAlignment="1" applyProtection="1">
      <alignment horizontal="center"/>
      <protection locked="0"/>
    </xf>
    <xf numFmtId="0" fontId="8" fillId="0" borderId="22" xfId="2" applyFont="1" applyBorder="1" applyAlignment="1">
      <alignment horizontal="center" vertical="center" wrapText="1"/>
    </xf>
    <xf numFmtId="0" fontId="8" fillId="0" borderId="36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164" fontId="1" fillId="0" borderId="0" xfId="1" applyNumberFormat="1" applyBorder="1" applyAlignment="1"/>
    <xf numFmtId="49" fontId="4" fillId="0" borderId="0" xfId="1" applyNumberFormat="1" applyFont="1" applyAlignment="1"/>
    <xf numFmtId="164" fontId="1" fillId="0" borderId="1" xfId="1" applyNumberFormat="1" applyBorder="1"/>
    <xf numFmtId="0" fontId="3" fillId="0" borderId="37" xfId="1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3" fillId="0" borderId="36" xfId="1" applyFont="1" applyFill="1" applyBorder="1" applyAlignment="1">
      <alignment horizontal="center"/>
    </xf>
    <xf numFmtId="0" fontId="3" fillId="0" borderId="30" xfId="1" applyFont="1" applyBorder="1" applyAlignment="1">
      <alignment horizontal="center"/>
    </xf>
    <xf numFmtId="164" fontId="3" fillId="0" borderId="35" xfId="1" applyNumberFormat="1" applyFont="1" applyBorder="1" applyProtection="1">
      <protection locked="0"/>
    </xf>
    <xf numFmtId="3" fontId="3" fillId="0" borderId="35" xfId="1" applyNumberFormat="1" applyFont="1" applyBorder="1" applyProtection="1">
      <protection locked="0"/>
    </xf>
    <xf numFmtId="165" fontId="3" fillId="0" borderId="35" xfId="1" applyNumberFormat="1" applyFont="1" applyBorder="1" applyProtection="1">
      <protection locked="0"/>
    </xf>
    <xf numFmtId="0" fontId="3" fillId="2" borderId="32" xfId="1" applyFont="1" applyFill="1" applyBorder="1" applyAlignment="1">
      <alignment horizontal="center"/>
    </xf>
    <xf numFmtId="0" fontId="3" fillId="0" borderId="36" xfId="1" applyFont="1" applyBorder="1" applyAlignment="1">
      <alignment horizontal="center"/>
    </xf>
    <xf numFmtId="164" fontId="1" fillId="0" borderId="24" xfId="1" applyNumberFormat="1" applyBorder="1"/>
    <xf numFmtId="167" fontId="16" fillId="0" borderId="16" xfId="2" applyNumberFormat="1" applyFont="1" applyBorder="1" applyAlignment="1" applyProtection="1">
      <alignment horizontal="center"/>
      <protection locked="0"/>
    </xf>
    <xf numFmtId="167" fontId="10" fillId="0" borderId="35" xfId="2" applyNumberFormat="1" applyFont="1" applyBorder="1" applyAlignment="1">
      <alignment horizontal="center"/>
    </xf>
    <xf numFmtId="167" fontId="10" fillId="0" borderId="24" xfId="2" applyNumberFormat="1" applyFont="1" applyBorder="1" applyAlignment="1">
      <alignment horizontal="center"/>
    </xf>
    <xf numFmtId="1" fontId="10" fillId="0" borderId="35" xfId="2" applyNumberFormat="1" applyFont="1" applyBorder="1" applyAlignment="1">
      <alignment horizontal="center"/>
    </xf>
    <xf numFmtId="164" fontId="3" fillId="0" borderId="50" xfId="1" applyNumberFormat="1" applyFont="1" applyBorder="1" applyAlignment="1"/>
    <xf numFmtId="164" fontId="2" fillId="0" borderId="6" xfId="2" applyNumberFormat="1" applyFont="1" applyBorder="1" applyAlignment="1" applyProtection="1">
      <alignment horizontal="center" vertical="center"/>
      <protection locked="0"/>
    </xf>
    <xf numFmtId="0" fontId="11" fillId="0" borderId="51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2" fillId="0" borderId="43" xfId="2" applyFont="1" applyBorder="1" applyAlignment="1" applyProtection="1">
      <alignment horizontal="center" vertical="center"/>
      <protection locked="0"/>
    </xf>
    <xf numFmtId="0" fontId="2" fillId="0" borderId="44" xfId="2" applyFont="1" applyBorder="1" applyAlignment="1" applyProtection="1">
      <alignment horizontal="center" vertical="center"/>
      <protection locked="0"/>
    </xf>
    <xf numFmtId="164" fontId="2" fillId="0" borderId="45" xfId="2" applyNumberFormat="1" applyFont="1" applyBorder="1" applyAlignment="1" applyProtection="1">
      <alignment horizontal="center" vertical="center"/>
      <protection locked="0"/>
    </xf>
    <xf numFmtId="0" fontId="2" fillId="0" borderId="46" xfId="2" applyFont="1" applyBorder="1" applyAlignment="1" applyProtection="1">
      <alignment horizontal="center" vertical="center"/>
      <protection locked="0"/>
    </xf>
    <xf numFmtId="164" fontId="8" fillId="0" borderId="1" xfId="2" applyNumberFormat="1" applyFont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/>
    </xf>
    <xf numFmtId="0" fontId="3" fillId="0" borderId="53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67" fontId="8" fillId="0" borderId="35" xfId="2" applyNumberFormat="1" applyFont="1" applyBorder="1" applyAlignment="1">
      <alignment horizontal="center" vertical="center"/>
    </xf>
    <xf numFmtId="164" fontId="8" fillId="0" borderId="35" xfId="2" applyNumberFormat="1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167" fontId="8" fillId="0" borderId="20" xfId="2" applyNumberFormat="1" applyFont="1" applyBorder="1" applyAlignment="1">
      <alignment horizontal="center" vertical="center"/>
    </xf>
    <xf numFmtId="167" fontId="8" fillId="0" borderId="24" xfId="2" applyNumberFormat="1" applyFont="1" applyBorder="1" applyAlignment="1">
      <alignment horizontal="center" vertical="center"/>
    </xf>
    <xf numFmtId="1" fontId="8" fillId="0" borderId="24" xfId="2" applyNumberFormat="1" applyFont="1" applyBorder="1" applyAlignment="1">
      <alignment horizontal="center" vertical="center"/>
    </xf>
    <xf numFmtId="0" fontId="7" fillId="0" borderId="50" xfId="2" applyFont="1" applyBorder="1" applyAlignment="1">
      <alignment vertical="center"/>
    </xf>
    <xf numFmtId="49" fontId="13" fillId="0" borderId="0" xfId="4" applyNumberFormat="1" applyFont="1" applyBorder="1" applyAlignment="1"/>
    <xf numFmtId="164" fontId="3" fillId="0" borderId="48" xfId="1" applyNumberFormat="1" applyFont="1" applyBorder="1" applyProtection="1">
      <protection hidden="1"/>
    </xf>
    <xf numFmtId="164" fontId="1" fillId="0" borderId="20" xfId="1" applyNumberFormat="1" applyBorder="1"/>
    <xf numFmtId="164" fontId="3" fillId="0" borderId="20" xfId="1" applyNumberFormat="1" applyFont="1" applyBorder="1" applyProtection="1">
      <protection locked="0"/>
    </xf>
    <xf numFmtId="164" fontId="1" fillId="0" borderId="27" xfId="1" applyNumberFormat="1" applyBorder="1"/>
    <xf numFmtId="0" fontId="7" fillId="0" borderId="0" xfId="2" applyFont="1" applyBorder="1" applyAlignment="1"/>
    <xf numFmtId="166" fontId="3" fillId="0" borderId="3" xfId="1" applyNumberFormat="1" applyFont="1" applyBorder="1" applyAlignment="1">
      <alignment horizontal="center" wrapText="1"/>
    </xf>
    <xf numFmtId="166" fontId="1" fillId="0" borderId="0" xfId="1" applyNumberFormat="1"/>
    <xf numFmtId="3" fontId="8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67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7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3" xfId="1" applyNumberFormat="1" applyFont="1" applyBorder="1" applyAlignment="1">
      <alignment horizontal="center" wrapText="1"/>
    </xf>
    <xf numFmtId="3" fontId="1" fillId="0" borderId="61" xfId="1" applyNumberFormat="1" applyBorder="1" applyProtection="1">
      <protection hidden="1"/>
    </xf>
    <xf numFmtId="3" fontId="1" fillId="0" borderId="6" xfId="1" applyNumberFormat="1" applyBorder="1"/>
    <xf numFmtId="3" fontId="3" fillId="0" borderId="6" xfId="1" applyNumberFormat="1" applyFont="1" applyBorder="1" applyProtection="1">
      <protection locked="0"/>
    </xf>
    <xf numFmtId="3" fontId="1" fillId="0" borderId="25" xfId="1" applyNumberFormat="1" applyBorder="1"/>
    <xf numFmtId="0" fontId="3" fillId="0" borderId="6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167" fontId="8" fillId="0" borderId="6" xfId="0" applyNumberFormat="1" applyFont="1" applyBorder="1" applyAlignment="1">
      <alignment horizontal="center" vertical="center"/>
    </xf>
    <xf numFmtId="167" fontId="8" fillId="0" borderId="6" xfId="2" applyNumberFormat="1" applyFont="1" applyBorder="1" applyAlignment="1">
      <alignment horizontal="center" vertical="center"/>
    </xf>
    <xf numFmtId="167" fontId="8" fillId="0" borderId="25" xfId="2" applyNumberFormat="1" applyFont="1" applyBorder="1" applyAlignment="1">
      <alignment horizontal="center" vertical="center"/>
    </xf>
    <xf numFmtId="167" fontId="8" fillId="0" borderId="37" xfId="0" applyNumberFormat="1" applyFont="1" applyBorder="1" applyAlignment="1">
      <alignment horizontal="center" vertical="center"/>
    </xf>
    <xf numFmtId="167" fontId="8" fillId="0" borderId="32" xfId="0" applyNumberFormat="1" applyFont="1" applyBorder="1" applyAlignment="1">
      <alignment horizontal="center" vertical="center"/>
    </xf>
    <xf numFmtId="1" fontId="26" fillId="4" borderId="37" xfId="4" applyNumberFormat="1" applyFont="1" applyFill="1" applyBorder="1" applyAlignment="1">
      <alignment horizontal="center" vertical="center" wrapText="1"/>
    </xf>
    <xf numFmtId="0" fontId="26" fillId="2" borderId="2" xfId="4" applyFont="1" applyFill="1" applyBorder="1" applyAlignment="1">
      <alignment horizontal="center" vertical="center" wrapText="1"/>
    </xf>
    <xf numFmtId="167" fontId="15" fillId="4" borderId="32" xfId="4" applyNumberFormat="1" applyFont="1" applyFill="1" applyBorder="1" applyAlignment="1" applyProtection="1">
      <alignment horizontal="center" vertical="center"/>
    </xf>
    <xf numFmtId="4" fontId="15" fillId="4" borderId="1" xfId="4" applyNumberFormat="1" applyFont="1" applyFill="1" applyBorder="1" applyAlignment="1" applyProtection="1">
      <alignment horizontal="center" vertical="center"/>
    </xf>
    <xf numFmtId="44" fontId="15" fillId="4" borderId="34" xfId="4" applyNumberFormat="1" applyFont="1" applyFill="1" applyBorder="1" applyAlignment="1" applyProtection="1">
      <alignment horizontal="right"/>
    </xf>
    <xf numFmtId="44" fontId="15" fillId="4" borderId="12" xfId="4" applyNumberFormat="1" applyFont="1" applyFill="1" applyBorder="1" applyAlignment="1" applyProtection="1">
      <alignment horizontal="right"/>
    </xf>
    <xf numFmtId="44" fontId="15" fillId="4" borderId="14" xfId="4" applyNumberFormat="1" applyFont="1" applyFill="1" applyBorder="1" applyAlignment="1" applyProtection="1">
      <alignment horizontal="right"/>
    </xf>
    <xf numFmtId="169" fontId="15" fillId="0" borderId="35" xfId="4" applyNumberFormat="1" applyFont="1" applyBorder="1" applyAlignment="1" applyProtection="1">
      <alignment horizontal="right"/>
    </xf>
    <xf numFmtId="44" fontId="15" fillId="0" borderId="1" xfId="4" applyNumberFormat="1" applyFont="1" applyBorder="1" applyAlignment="1" applyProtection="1">
      <alignment horizontal="right"/>
    </xf>
    <xf numFmtId="0" fontId="14" fillId="0" borderId="47" xfId="4" applyFont="1" applyBorder="1" applyProtection="1"/>
    <xf numFmtId="0" fontId="14" fillId="0" borderId="0" xfId="4" applyFont="1" applyProtection="1"/>
    <xf numFmtId="168" fontId="13" fillId="0" borderId="10" xfId="4" applyNumberFormat="1" applyFont="1" applyBorder="1" applyProtection="1"/>
    <xf numFmtId="0" fontId="13" fillId="0" borderId="0" xfId="4" applyFont="1" applyProtection="1"/>
    <xf numFmtId="0" fontId="13" fillId="0" borderId="10" xfId="4" applyFont="1" applyBorder="1" applyAlignment="1" applyProtection="1"/>
    <xf numFmtId="0" fontId="10" fillId="0" borderId="3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170" fontId="29" fillId="0" borderId="0" xfId="4" applyNumberFormat="1" applyFont="1" applyAlignment="1">
      <alignment vertical="center"/>
    </xf>
    <xf numFmtId="171" fontId="1" fillId="0" borderId="2" xfId="1" applyNumberFormat="1" applyBorder="1" applyProtection="1">
      <protection hidden="1"/>
    </xf>
    <xf numFmtId="3" fontId="15" fillId="0" borderId="1" xfId="0" applyNumberFormat="1" applyFont="1" applyBorder="1" applyAlignment="1" applyProtection="1">
      <alignment horizontal="center" vertical="center"/>
    </xf>
    <xf numFmtId="0" fontId="26" fillId="2" borderId="16" xfId="4" applyFont="1" applyFill="1" applyBorder="1" applyAlignment="1">
      <alignment horizontal="center" vertical="center" wrapText="1"/>
    </xf>
    <xf numFmtId="4" fontId="15" fillId="4" borderId="6" xfId="4" applyNumberFormat="1" applyFont="1" applyFill="1" applyBorder="1" applyAlignment="1" applyProtection="1">
      <alignment horizontal="center" vertical="center"/>
    </xf>
    <xf numFmtId="44" fontId="15" fillId="4" borderId="64" xfId="4" applyNumberFormat="1" applyFont="1" applyFill="1" applyBorder="1" applyAlignment="1" applyProtection="1">
      <alignment horizontal="right"/>
    </xf>
    <xf numFmtId="1" fontId="31" fillId="4" borderId="28" xfId="4" applyNumberFormat="1" applyFont="1" applyFill="1" applyBorder="1" applyAlignment="1">
      <alignment horizontal="center" vertical="center" wrapText="1"/>
    </xf>
    <xf numFmtId="0" fontId="23" fillId="4" borderId="65" xfId="4" applyFont="1" applyFill="1" applyBorder="1" applyAlignment="1">
      <alignment horizontal="center" vertical="center" wrapText="1"/>
    </xf>
    <xf numFmtId="168" fontId="13" fillId="0" borderId="0" xfId="4" applyNumberFormat="1" applyFont="1" applyBorder="1" applyAlignment="1" applyProtection="1">
      <alignment horizontal="center"/>
    </xf>
    <xf numFmtId="0" fontId="13" fillId="0" borderId="0" xfId="4" applyFont="1" applyBorder="1" applyAlignment="1" applyProtection="1">
      <alignment horizontal="center"/>
    </xf>
    <xf numFmtId="0" fontId="13" fillId="0" borderId="10" xfId="4" applyFont="1" applyBorder="1"/>
    <xf numFmtId="44" fontId="13" fillId="0" borderId="10" xfId="5" applyFont="1" applyBorder="1"/>
    <xf numFmtId="169" fontId="15" fillId="4" borderId="14" xfId="4" applyNumberFormat="1" applyFont="1" applyFill="1" applyBorder="1" applyAlignment="1" applyProtection="1">
      <alignment horizontal="center" vertical="center"/>
    </xf>
    <xf numFmtId="44" fontId="15" fillId="4" borderId="66" xfId="4" applyNumberFormat="1" applyFont="1" applyFill="1" applyBorder="1" applyAlignment="1" applyProtection="1">
      <alignment horizontal="right"/>
    </xf>
    <xf numFmtId="169" fontId="15" fillId="0" borderId="14" xfId="4" applyNumberFormat="1" applyFont="1" applyBorder="1" applyAlignment="1" applyProtection="1">
      <alignment horizontal="right"/>
    </xf>
    <xf numFmtId="44" fontId="15" fillId="0" borderId="14" xfId="4" applyNumberFormat="1" applyFont="1" applyBorder="1" applyAlignment="1" applyProtection="1">
      <alignment horizontal="right"/>
    </xf>
    <xf numFmtId="44" fontId="15" fillId="0" borderId="48" xfId="4" applyNumberFormat="1" applyFont="1" applyBorder="1" applyAlignment="1" applyProtection="1">
      <alignment horizontal="right"/>
    </xf>
    <xf numFmtId="0" fontId="13" fillId="2" borderId="3" xfId="4" applyFont="1" applyFill="1" applyBorder="1" applyAlignment="1">
      <alignment horizontal="center" vertical="center" wrapText="1"/>
    </xf>
    <xf numFmtId="1" fontId="15" fillId="4" borderId="32" xfId="4" applyNumberFormat="1" applyFont="1" applyFill="1" applyBorder="1" applyAlignment="1" applyProtection="1">
      <alignment horizontal="center" vertical="center"/>
    </xf>
    <xf numFmtId="164" fontId="14" fillId="0" borderId="6" xfId="4" applyNumberFormat="1" applyFont="1" applyBorder="1" applyAlignment="1" applyProtection="1">
      <alignment horizontal="center" vertical="center"/>
    </xf>
    <xf numFmtId="172" fontId="15" fillId="4" borderId="66" xfId="4" applyNumberFormat="1" applyFont="1" applyFill="1" applyBorder="1" applyAlignment="1" applyProtection="1">
      <alignment horizontal="center"/>
    </xf>
    <xf numFmtId="164" fontId="14" fillId="0" borderId="38" xfId="4" applyNumberFormat="1" applyFont="1" applyBorder="1" applyAlignment="1" applyProtection="1">
      <alignment horizontal="center"/>
    </xf>
    <xf numFmtId="164" fontId="14" fillId="0" borderId="31" xfId="4" applyNumberFormat="1" applyFont="1" applyBorder="1" applyAlignment="1" applyProtection="1">
      <alignment horizontal="center"/>
    </xf>
    <xf numFmtId="167" fontId="15" fillId="4" borderId="34" xfId="4" applyNumberFormat="1" applyFont="1" applyFill="1" applyBorder="1" applyAlignment="1" applyProtection="1">
      <alignment horizontal="center"/>
    </xf>
    <xf numFmtId="169" fontId="15" fillId="4" borderId="12" xfId="4" applyNumberFormat="1" applyFont="1" applyFill="1" applyBorder="1" applyAlignment="1" applyProtection="1">
      <alignment horizontal="center"/>
    </xf>
    <xf numFmtId="169" fontId="15" fillId="4" borderId="14" xfId="4" applyNumberFormat="1" applyFont="1" applyFill="1" applyBorder="1" applyAlignment="1" applyProtection="1">
      <alignment horizontal="center"/>
    </xf>
    <xf numFmtId="169" fontId="15" fillId="4" borderId="12" xfId="4" applyNumberFormat="1" applyFont="1" applyFill="1" applyBorder="1" applyAlignment="1" applyProtection="1">
      <alignment horizontal="right"/>
    </xf>
    <xf numFmtId="169" fontId="15" fillId="4" borderId="14" xfId="4" applyNumberFormat="1" applyFont="1" applyFill="1" applyBorder="1" applyAlignment="1" applyProtection="1">
      <alignment horizontal="right"/>
    </xf>
    <xf numFmtId="167" fontId="15" fillId="0" borderId="35" xfId="4" applyNumberFormat="1" applyFont="1" applyBorder="1" applyAlignment="1" applyProtection="1">
      <alignment horizontal="center"/>
    </xf>
    <xf numFmtId="169" fontId="15" fillId="0" borderId="35" xfId="4" applyNumberFormat="1" applyFont="1" applyBorder="1" applyAlignment="1" applyProtection="1">
      <alignment horizontal="center"/>
    </xf>
    <xf numFmtId="44" fontId="15" fillId="0" borderId="35" xfId="4" applyNumberFormat="1" applyFont="1" applyBorder="1" applyAlignment="1" applyProtection="1">
      <alignment horizontal="right"/>
    </xf>
    <xf numFmtId="169" fontId="15" fillId="0" borderId="61" xfId="4" applyNumberFormat="1" applyFont="1" applyBorder="1" applyAlignment="1" applyProtection="1">
      <alignment horizontal="right"/>
    </xf>
    <xf numFmtId="167" fontId="15" fillId="0" borderId="1" xfId="4" applyNumberFormat="1" applyFont="1" applyBorder="1" applyAlignment="1" applyProtection="1">
      <alignment horizontal="center"/>
    </xf>
    <xf numFmtId="169" fontId="15" fillId="0" borderId="1" xfId="4" applyNumberFormat="1" applyFont="1" applyBorder="1" applyAlignment="1" applyProtection="1">
      <alignment horizontal="center"/>
    </xf>
    <xf numFmtId="169" fontId="15" fillId="0" borderId="1" xfId="4" applyNumberFormat="1" applyFont="1" applyBorder="1" applyAlignment="1" applyProtection="1">
      <alignment horizontal="right"/>
    </xf>
    <xf numFmtId="44" fontId="15" fillId="0" borderId="6" xfId="4" applyNumberFormat="1" applyFont="1" applyBorder="1" applyAlignment="1" applyProtection="1">
      <alignment horizontal="right"/>
    </xf>
    <xf numFmtId="169" fontId="15" fillId="4" borderId="31" xfId="4" applyNumberFormat="1" applyFont="1" applyFill="1" applyBorder="1" applyAlignment="1" applyProtection="1">
      <alignment horizontal="right" vertical="center"/>
    </xf>
    <xf numFmtId="2" fontId="15" fillId="4" borderId="20" xfId="4" applyNumberFormat="1" applyFont="1" applyFill="1" applyBorder="1" applyAlignment="1" applyProtection="1">
      <alignment horizontal="right" vertical="center"/>
    </xf>
    <xf numFmtId="169" fontId="15" fillId="0" borderId="38" xfId="4" applyNumberFormat="1" applyFont="1" applyBorder="1" applyAlignment="1" applyProtection="1">
      <alignment horizontal="right"/>
    </xf>
    <xf numFmtId="44" fontId="15" fillId="0" borderId="31" xfId="4" applyNumberFormat="1" applyFont="1" applyBorder="1" applyAlignment="1" applyProtection="1">
      <alignment horizontal="right"/>
    </xf>
    <xf numFmtId="166" fontId="16" fillId="0" borderId="2" xfId="2" applyNumberFormat="1" applyFont="1" applyBorder="1" applyAlignment="1" applyProtection="1">
      <alignment horizontal="center"/>
      <protection locked="0"/>
    </xf>
    <xf numFmtId="2" fontId="16" fillId="0" borderId="2" xfId="2" applyNumberFormat="1" applyFont="1" applyBorder="1" applyAlignment="1" applyProtection="1">
      <alignment horizontal="center" vertical="center"/>
      <protection locked="0"/>
    </xf>
    <xf numFmtId="2" fontId="16" fillId="0" borderId="1" xfId="2" applyNumberFormat="1" applyFont="1" applyBorder="1" applyAlignment="1" applyProtection="1">
      <alignment horizontal="center" vertical="center"/>
      <protection locked="0"/>
    </xf>
    <xf numFmtId="2" fontId="16" fillId="0" borderId="2" xfId="2" applyNumberFormat="1" applyFont="1" applyBorder="1" applyAlignment="1" applyProtection="1">
      <alignment horizontal="center"/>
      <protection locked="0"/>
    </xf>
    <xf numFmtId="2" fontId="10" fillId="0" borderId="1" xfId="2" applyNumberFormat="1" applyFont="1" applyBorder="1" applyAlignment="1">
      <alignment horizontal="center"/>
    </xf>
    <xf numFmtId="2" fontId="16" fillId="0" borderId="8" xfId="2" applyNumberFormat="1" applyFont="1" applyBorder="1" applyAlignment="1" applyProtection="1">
      <alignment horizontal="center"/>
      <protection locked="0"/>
    </xf>
    <xf numFmtId="1" fontId="16" fillId="0" borderId="2" xfId="2" applyNumberFormat="1" applyFont="1" applyBorder="1" applyAlignment="1" applyProtection="1">
      <alignment horizontal="center" vertical="center"/>
      <protection locked="0"/>
    </xf>
    <xf numFmtId="2" fontId="2" fillId="0" borderId="1" xfId="2" applyNumberFormat="1" applyFont="1" applyBorder="1" applyAlignment="1" applyProtection="1">
      <alignment horizontal="center" vertical="center"/>
      <protection locked="0"/>
    </xf>
    <xf numFmtId="2" fontId="2" fillId="0" borderId="44" xfId="2" applyNumberFormat="1" applyFont="1" applyBorder="1" applyAlignment="1" applyProtection="1">
      <alignment horizontal="center" vertical="center"/>
      <protection locked="0"/>
    </xf>
    <xf numFmtId="164" fontId="1" fillId="0" borderId="1" xfId="1" applyNumberFormat="1" applyBorder="1" applyProtection="1"/>
    <xf numFmtId="3" fontId="1" fillId="0" borderId="1" xfId="1" applyNumberFormat="1" applyBorder="1" applyProtection="1"/>
    <xf numFmtId="171" fontId="1" fillId="0" borderId="1" xfId="1" applyNumberFormat="1" applyBorder="1" applyProtection="1"/>
    <xf numFmtId="2" fontId="1" fillId="0" borderId="22" xfId="1" applyNumberFormat="1" applyBorder="1" applyProtection="1">
      <protection locked="0"/>
    </xf>
    <xf numFmtId="3" fontId="1" fillId="0" borderId="22" xfId="1" applyNumberFormat="1" applyBorder="1" applyProtection="1">
      <protection locked="0"/>
    </xf>
    <xf numFmtId="167" fontId="1" fillId="0" borderId="22" xfId="1" applyNumberFormat="1" applyBorder="1" applyProtection="1">
      <protection locked="0"/>
    </xf>
    <xf numFmtId="166" fontId="1" fillId="0" borderId="22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3" fontId="1" fillId="0" borderId="6" xfId="1" applyNumberFormat="1" applyBorder="1" applyProtection="1">
      <protection locked="0"/>
    </xf>
    <xf numFmtId="164" fontId="1" fillId="0" borderId="20" xfId="1" applyNumberFormat="1" applyBorder="1" applyProtection="1">
      <protection locked="0"/>
    </xf>
    <xf numFmtId="2" fontId="1" fillId="0" borderId="24" xfId="1" applyNumberFormat="1" applyBorder="1" applyProtection="1">
      <protection locked="0"/>
    </xf>
    <xf numFmtId="3" fontId="1" fillId="0" borderId="25" xfId="1" applyNumberFormat="1" applyBorder="1" applyProtection="1">
      <protection locked="0"/>
    </xf>
    <xf numFmtId="164" fontId="1" fillId="0" borderId="27" xfId="1" applyNumberFormat="1" applyBorder="1" applyProtection="1">
      <protection locked="0"/>
    </xf>
    <xf numFmtId="1" fontId="16" fillId="0" borderId="2" xfId="2" applyNumberFormat="1" applyFont="1" applyBorder="1" applyAlignment="1" applyProtection="1">
      <alignment horizontal="center" vertical="center"/>
    </xf>
    <xf numFmtId="167" fontId="8" fillId="0" borderId="0" xfId="0" applyNumberFormat="1" applyFont="1" applyBorder="1" applyAlignment="1">
      <alignment horizontal="center" vertical="center"/>
    </xf>
    <xf numFmtId="167" fontId="8" fillId="0" borderId="32" xfId="2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167" fontId="8" fillId="0" borderId="36" xfId="2" applyNumberFormat="1" applyFont="1" applyBorder="1" applyAlignment="1">
      <alignment horizontal="center" vertical="center"/>
    </xf>
    <xf numFmtId="2" fontId="8" fillId="0" borderId="24" xfId="2" applyNumberFormat="1" applyFont="1" applyBorder="1" applyAlignment="1">
      <alignment horizontal="center" vertical="center"/>
    </xf>
    <xf numFmtId="167" fontId="8" fillId="0" borderId="0" xfId="2" applyNumberFormat="1" applyFont="1" applyBorder="1" applyAlignment="1">
      <alignment horizontal="center" vertical="center"/>
    </xf>
    <xf numFmtId="2" fontId="8" fillId="0" borderId="62" xfId="0" applyNumberFormat="1" applyFont="1" applyBorder="1" applyAlignment="1">
      <alignment horizontal="center" vertical="center"/>
    </xf>
    <xf numFmtId="2" fontId="8" fillId="0" borderId="20" xfId="0" applyNumberFormat="1" applyFont="1" applyBorder="1" applyAlignment="1">
      <alignment horizontal="center" vertical="center"/>
    </xf>
    <xf numFmtId="2" fontId="8" fillId="0" borderId="20" xfId="2" applyNumberFormat="1" applyFont="1" applyBorder="1" applyAlignment="1">
      <alignment horizontal="center" vertical="center"/>
    </xf>
    <xf numFmtId="2" fontId="8" fillId="0" borderId="27" xfId="2" applyNumberFormat="1" applyFont="1" applyBorder="1" applyAlignment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1" fontId="2" fillId="0" borderId="44" xfId="0" applyNumberFormat="1" applyFont="1" applyBorder="1" applyAlignment="1" applyProtection="1">
      <alignment horizontal="center" vertical="center"/>
    </xf>
    <xf numFmtId="167" fontId="2" fillId="0" borderId="44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167" fontId="2" fillId="0" borderId="24" xfId="0" applyNumberFormat="1" applyFont="1" applyBorder="1" applyAlignment="1" applyProtection="1">
      <alignment horizontal="center" vertical="center"/>
    </xf>
    <xf numFmtId="2" fontId="2" fillId="0" borderId="44" xfId="0" applyNumberFormat="1" applyFont="1" applyBorder="1" applyAlignment="1" applyProtection="1">
      <alignment horizontal="center" vertical="center"/>
    </xf>
    <xf numFmtId="2" fontId="2" fillId="0" borderId="24" xfId="0" applyNumberFormat="1" applyFont="1" applyBorder="1" applyAlignment="1" applyProtection="1">
      <alignment horizontal="center" vertical="center"/>
    </xf>
    <xf numFmtId="0" fontId="10" fillId="0" borderId="48" xfId="2" applyFont="1" applyBorder="1" applyAlignment="1">
      <alignment horizontal="center" vertical="center"/>
    </xf>
    <xf numFmtId="2" fontId="2" fillId="0" borderId="63" xfId="2" applyNumberFormat="1" applyFont="1" applyBorder="1" applyAlignment="1">
      <alignment horizontal="center" vertical="center"/>
    </xf>
    <xf numFmtId="2" fontId="2" fillId="0" borderId="27" xfId="2" applyNumberFormat="1" applyFont="1" applyBorder="1" applyAlignment="1">
      <alignment horizontal="center" vertical="center"/>
    </xf>
    <xf numFmtId="2" fontId="2" fillId="0" borderId="67" xfId="0" applyNumberFormat="1" applyFont="1" applyBorder="1" applyAlignment="1" applyProtection="1">
      <alignment horizontal="center" vertical="center"/>
    </xf>
    <xf numFmtId="2" fontId="2" fillId="0" borderId="36" xfId="0" applyNumberFormat="1" applyFont="1" applyBorder="1" applyAlignment="1" applyProtection="1">
      <alignment horizontal="center" vertical="center"/>
    </xf>
    <xf numFmtId="0" fontId="0" fillId="0" borderId="50" xfId="0" applyBorder="1" applyAlignment="1"/>
    <xf numFmtId="164" fontId="3" fillId="0" borderId="61" xfId="1" applyNumberFormat="1" applyFont="1" applyBorder="1" applyProtection="1">
      <protection locked="0"/>
    </xf>
    <xf numFmtId="164" fontId="1" fillId="0" borderId="6" xfId="1" applyNumberFormat="1" applyBorder="1"/>
    <xf numFmtId="164" fontId="3" fillId="0" borderId="6" xfId="1" applyNumberFormat="1" applyFont="1" applyBorder="1" applyProtection="1">
      <protection locked="0"/>
    </xf>
    <xf numFmtId="164" fontId="1" fillId="0" borderId="25" xfId="1" applyNumberFormat="1" applyBorder="1"/>
    <xf numFmtId="166" fontId="3" fillId="0" borderId="3" xfId="1" applyNumberFormat="1" applyFont="1" applyBorder="1" applyAlignment="1">
      <alignment horizontal="center" vertical="center" wrapText="1"/>
    </xf>
    <xf numFmtId="2" fontId="1" fillId="0" borderId="1" xfId="1" applyNumberFormat="1" applyBorder="1" applyProtection="1">
      <protection hidden="1"/>
    </xf>
    <xf numFmtId="2" fontId="3" fillId="0" borderId="35" xfId="1" applyNumberFormat="1" applyFont="1" applyBorder="1" applyProtection="1">
      <protection locked="0"/>
    </xf>
    <xf numFmtId="2" fontId="1" fillId="0" borderId="1" xfId="1" applyNumberFormat="1" applyBorder="1"/>
    <xf numFmtId="2" fontId="3" fillId="0" borderId="1" xfId="1" applyNumberFormat="1" applyFont="1" applyBorder="1" applyProtection="1">
      <protection locked="0"/>
    </xf>
    <xf numFmtId="2" fontId="1" fillId="0" borderId="24" xfId="1" applyNumberFormat="1" applyBorder="1"/>
    <xf numFmtId="164" fontId="1" fillId="0" borderId="68" xfId="1" applyNumberFormat="1" applyBorder="1" applyProtection="1">
      <protection locked="0"/>
    </xf>
    <xf numFmtId="164" fontId="1" fillId="0" borderId="69" xfId="1" applyNumberFormat="1" applyBorder="1" applyProtection="1">
      <protection locked="0"/>
    </xf>
    <xf numFmtId="164" fontId="1" fillId="0" borderId="70" xfId="1" applyNumberFormat="1" applyBorder="1" applyProtection="1">
      <protection locked="0"/>
    </xf>
    <xf numFmtId="164" fontId="3" fillId="0" borderId="71" xfId="1" applyNumberFormat="1" applyFont="1" applyBorder="1" applyProtection="1">
      <protection hidden="1"/>
    </xf>
    <xf numFmtId="164" fontId="1" fillId="0" borderId="69" xfId="1" applyNumberFormat="1" applyBorder="1"/>
    <xf numFmtId="164" fontId="3" fillId="0" borderId="69" xfId="1" applyNumberFormat="1" applyFont="1" applyBorder="1" applyProtection="1">
      <protection locked="0"/>
    </xf>
    <xf numFmtId="164" fontId="1" fillId="0" borderId="70" xfId="1" applyNumberFormat="1" applyBorder="1"/>
    <xf numFmtId="2" fontId="1" fillId="0" borderId="20" xfId="1" applyNumberFormat="1" applyBorder="1" applyProtection="1">
      <protection locked="0"/>
    </xf>
    <xf numFmtId="2" fontId="1" fillId="0" borderId="27" xfId="1" applyNumberFormat="1" applyBorder="1" applyProtection="1">
      <protection locked="0"/>
    </xf>
    <xf numFmtId="0" fontId="0" fillId="0" borderId="1" xfId="0" applyBorder="1"/>
    <xf numFmtId="0" fontId="32" fillId="0" borderId="0" xfId="0" applyFont="1" applyBorder="1"/>
    <xf numFmtId="0" fontId="0" fillId="0" borderId="0" xfId="0" applyBorder="1"/>
    <xf numFmtId="173" fontId="0" fillId="0" borderId="0" xfId="5" applyNumberFormat="1" applyFont="1" applyBorder="1"/>
    <xf numFmtId="0" fontId="33" fillId="0" borderId="0" xfId="0" applyFont="1" applyBorder="1"/>
    <xf numFmtId="169" fontId="13" fillId="0" borderId="0" xfId="4" applyNumberFormat="1" applyFont="1"/>
    <xf numFmtId="1" fontId="16" fillId="0" borderId="20" xfId="1" applyNumberFormat="1" applyFont="1" applyBorder="1" applyProtection="1">
      <protection locked="0"/>
    </xf>
    <xf numFmtId="1" fontId="1" fillId="0" borderId="20" xfId="1" applyNumberFormat="1" applyBorder="1" applyProtection="1">
      <protection locked="0"/>
    </xf>
    <xf numFmtId="167" fontId="1" fillId="0" borderId="69" xfId="1" applyNumberFormat="1" applyBorder="1" applyProtection="1">
      <protection locked="0"/>
    </xf>
    <xf numFmtId="1" fontId="1" fillId="0" borderId="69" xfId="1" applyNumberFormat="1" applyBorder="1" applyProtection="1">
      <protection locked="0"/>
    </xf>
    <xf numFmtId="1" fontId="1" fillId="0" borderId="22" xfId="1" applyNumberFormat="1" applyBorder="1" applyProtection="1">
      <protection locked="0"/>
    </xf>
    <xf numFmtId="0" fontId="0" fillId="0" borderId="2" xfId="0" applyBorder="1"/>
    <xf numFmtId="0" fontId="0" fillId="0" borderId="1" xfId="0" applyBorder="1" applyAlignment="1">
      <alignment horizontal="center"/>
    </xf>
    <xf numFmtId="3" fontId="36" fillId="0" borderId="0" xfId="0" applyNumberFormat="1" applyFont="1"/>
    <xf numFmtId="0" fontId="36" fillId="0" borderId="0" xfId="0" applyFont="1"/>
    <xf numFmtId="0" fontId="3" fillId="0" borderId="0" xfId="1" applyFont="1" applyAlignment="1">
      <alignment horizontal="center"/>
    </xf>
    <xf numFmtId="49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3" fillId="0" borderId="0" xfId="1" applyFont="1" applyAlignment="1"/>
    <xf numFmtId="0" fontId="3" fillId="0" borderId="5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center"/>
    </xf>
    <xf numFmtId="164" fontId="3" fillId="0" borderId="50" xfId="1" applyNumberFormat="1" applyFont="1" applyBorder="1" applyAlignment="1"/>
    <xf numFmtId="0" fontId="0" fillId="0" borderId="50" xfId="0" applyBorder="1" applyAlignment="1"/>
    <xf numFmtId="49" fontId="7" fillId="0" borderId="0" xfId="1" applyNumberFormat="1" applyFont="1" applyAlignment="1">
      <alignment horizontal="center"/>
    </xf>
    <xf numFmtId="49" fontId="1" fillId="0" borderId="0" xfId="1" applyNumberFormat="1" applyAlignment="1">
      <alignment horizontal="center"/>
    </xf>
    <xf numFmtId="0" fontId="3" fillId="0" borderId="37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24" fillId="0" borderId="0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 textRotation="90" wrapText="1"/>
    </xf>
    <xf numFmtId="0" fontId="4" fillId="0" borderId="32" xfId="2" applyFont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6" fillId="0" borderId="49" xfId="2" applyBorder="1" applyAlignment="1">
      <alignment horizontal="center" vertical="center"/>
    </xf>
    <xf numFmtId="0" fontId="6" fillId="0" borderId="41" xfId="2" applyBorder="1" applyAlignment="1">
      <alignment horizontal="center" vertical="center"/>
    </xf>
    <xf numFmtId="17" fontId="3" fillId="0" borderId="50" xfId="1" applyNumberFormat="1" applyFont="1" applyBorder="1" applyAlignment="1">
      <alignment horizontal="center"/>
    </xf>
    <xf numFmtId="49" fontId="3" fillId="0" borderId="50" xfId="1" applyNumberFormat="1" applyFont="1" applyBorder="1" applyAlignment="1">
      <alignment horizontal="center"/>
    </xf>
    <xf numFmtId="164" fontId="3" fillId="0" borderId="50" xfId="1" applyNumberFormat="1" applyFont="1" applyBorder="1" applyAlignment="1">
      <alignment horizontal="center"/>
    </xf>
    <xf numFmtId="0" fontId="4" fillId="0" borderId="50" xfId="2" applyFont="1" applyBorder="1" applyAlignment="1">
      <alignment horizontal="center" vertical="center"/>
    </xf>
    <xf numFmtId="0" fontId="28" fillId="0" borderId="50" xfId="0" applyFont="1" applyBorder="1" applyAlignment="1"/>
    <xf numFmtId="0" fontId="8" fillId="0" borderId="54" xfId="2" applyFont="1" applyBorder="1" applyAlignment="1">
      <alignment horizontal="center" vertical="center" wrapText="1"/>
    </xf>
    <xf numFmtId="0" fontId="4" fillId="0" borderId="55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6" fillId="0" borderId="12" xfId="2" applyBorder="1" applyAlignment="1">
      <alignment horizontal="center" vertical="center"/>
    </xf>
    <xf numFmtId="0" fontId="6" fillId="0" borderId="13" xfId="2" applyBorder="1" applyAlignment="1">
      <alignment horizontal="center" vertical="center"/>
    </xf>
    <xf numFmtId="0" fontId="8" fillId="0" borderId="8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3" fillId="0" borderId="50" xfId="2" applyFont="1" applyBorder="1" applyAlignment="1"/>
    <xf numFmtId="17" fontId="24" fillId="0" borderId="50" xfId="2" applyNumberFormat="1" applyFont="1" applyBorder="1" applyAlignment="1"/>
    <xf numFmtId="0" fontId="24" fillId="0" borderId="50" xfId="2" applyFont="1" applyBorder="1" applyAlignment="1"/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49" fontId="13" fillId="0" borderId="0" xfId="4" applyNumberFormat="1" applyFont="1" applyBorder="1" applyAlignment="1">
      <alignment horizontal="center"/>
    </xf>
    <xf numFmtId="49" fontId="14" fillId="0" borderId="0" xfId="4" applyNumberFormat="1" applyFont="1" applyBorder="1" applyAlignment="1">
      <alignment horizontal="center"/>
    </xf>
    <xf numFmtId="49" fontId="14" fillId="0" borderId="0" xfId="4" applyNumberFormat="1" applyFont="1" applyAlignment="1">
      <alignment horizontal="center"/>
    </xf>
    <xf numFmtId="0" fontId="12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17" fillId="0" borderId="0" xfId="4" applyFont="1" applyAlignment="1">
      <alignment horizontal="center"/>
    </xf>
    <xf numFmtId="0" fontId="13" fillId="0" borderId="0" xfId="4" applyFont="1" applyBorder="1" applyAlignment="1">
      <alignment horizontal="center"/>
    </xf>
    <xf numFmtId="0" fontId="19" fillId="0" borderId="0" xfId="4" applyFont="1" applyAlignment="1">
      <alignment horizontal="center"/>
    </xf>
    <xf numFmtId="0" fontId="22" fillId="0" borderId="0" xfId="4" applyFont="1" applyAlignment="1">
      <alignment horizontal="center"/>
    </xf>
    <xf numFmtId="1" fontId="19" fillId="4" borderId="29" xfId="4" applyNumberFormat="1" applyFont="1" applyFill="1" applyBorder="1" applyAlignment="1">
      <alignment horizontal="center" vertical="center" wrapText="1"/>
    </xf>
    <xf numFmtId="1" fontId="19" fillId="4" borderId="18" xfId="4" applyNumberFormat="1" applyFont="1" applyFill="1" applyBorder="1" applyAlignment="1">
      <alignment horizontal="center" vertical="center" wrapText="1"/>
    </xf>
    <xf numFmtId="1" fontId="19" fillId="4" borderId="19" xfId="4" applyNumberFormat="1" applyFont="1" applyFill="1" applyBorder="1" applyAlignment="1">
      <alignment horizontal="center" vertical="center" wrapText="1"/>
    </xf>
    <xf numFmtId="1" fontId="20" fillId="4" borderId="29" xfId="4" applyNumberFormat="1" applyFont="1" applyFill="1" applyBorder="1" applyAlignment="1">
      <alignment horizontal="center" vertical="center" wrapText="1"/>
    </xf>
    <xf numFmtId="1" fontId="20" fillId="4" borderId="18" xfId="4" applyNumberFormat="1" applyFont="1" applyFill="1" applyBorder="1" applyAlignment="1">
      <alignment horizontal="center" vertical="center" wrapText="1"/>
    </xf>
    <xf numFmtId="1" fontId="20" fillId="4" borderId="19" xfId="4" applyNumberFormat="1" applyFont="1" applyFill="1" applyBorder="1" applyAlignment="1">
      <alignment horizontal="center" vertical="center" wrapText="1"/>
    </xf>
    <xf numFmtId="1" fontId="21" fillId="4" borderId="29" xfId="4" applyNumberFormat="1" applyFont="1" applyFill="1" applyBorder="1" applyAlignment="1">
      <alignment horizontal="center" vertical="center" wrapText="1"/>
    </xf>
    <xf numFmtId="1" fontId="21" fillId="4" borderId="18" xfId="4" applyNumberFormat="1" applyFont="1" applyFill="1" applyBorder="1" applyAlignment="1">
      <alignment horizontal="center" vertical="center" wrapText="1"/>
    </xf>
    <xf numFmtId="1" fontId="21" fillId="4" borderId="19" xfId="4" applyNumberFormat="1" applyFont="1" applyFill="1" applyBorder="1" applyAlignment="1">
      <alignment horizontal="center" vertical="center" wrapText="1"/>
    </xf>
    <xf numFmtId="0" fontId="14" fillId="0" borderId="0" xfId="4" applyFont="1" applyAlignment="1">
      <alignment horizontal="center"/>
    </xf>
    <xf numFmtId="0" fontId="14" fillId="0" borderId="0" xfId="4" applyFont="1" applyBorder="1" applyAlignment="1">
      <alignment horizontal="center"/>
    </xf>
    <xf numFmtId="0" fontId="18" fillId="0" borderId="0" xfId="4" applyFont="1" applyAlignment="1">
      <alignment horizontal="center"/>
    </xf>
    <xf numFmtId="1" fontId="17" fillId="4" borderId="29" xfId="4" applyNumberFormat="1" applyFont="1" applyFill="1" applyBorder="1" applyAlignment="1">
      <alignment horizontal="center" vertical="center" wrapText="1"/>
    </xf>
    <xf numFmtId="1" fontId="17" fillId="4" borderId="18" xfId="4" applyNumberFormat="1" applyFont="1" applyFill="1" applyBorder="1" applyAlignment="1">
      <alignment horizontal="center" vertical="center" wrapText="1"/>
    </xf>
    <xf numFmtId="1" fontId="17" fillId="4" borderId="19" xfId="4" applyNumberFormat="1" applyFont="1" applyFill="1" applyBorder="1" applyAlignment="1">
      <alignment horizontal="center" vertical="center" wrapText="1"/>
    </xf>
    <xf numFmtId="1" fontId="18" fillId="4" borderId="29" xfId="4" applyNumberFormat="1" applyFont="1" applyFill="1" applyBorder="1" applyAlignment="1">
      <alignment horizontal="center" vertical="center" wrapText="1"/>
    </xf>
    <xf numFmtId="1" fontId="18" fillId="4" borderId="18" xfId="4" applyNumberFormat="1" applyFont="1" applyFill="1" applyBorder="1" applyAlignment="1">
      <alignment horizontal="center" vertical="center" wrapText="1"/>
    </xf>
    <xf numFmtId="1" fontId="18" fillId="4" borderId="19" xfId="4" applyNumberFormat="1" applyFont="1" applyFill="1" applyBorder="1" applyAlignment="1">
      <alignment horizontal="center" vertical="center" wrapText="1"/>
    </xf>
    <xf numFmtId="0" fontId="20" fillId="0" borderId="0" xfId="4" applyFont="1" applyAlignment="1">
      <alignment horizontal="center"/>
    </xf>
    <xf numFmtId="0" fontId="21" fillId="0" borderId="0" xfId="4" applyFont="1" applyAlignment="1">
      <alignment horizontal="center"/>
    </xf>
    <xf numFmtId="0" fontId="13" fillId="0" borderId="0" xfId="4" applyFont="1" applyAlignment="1">
      <alignment horizontal="center"/>
    </xf>
    <xf numFmtId="49" fontId="14" fillId="0" borderId="40" xfId="4" applyNumberFormat="1" applyFont="1" applyBorder="1" applyAlignment="1">
      <alignment horizontal="center"/>
    </xf>
    <xf numFmtId="49" fontId="14" fillId="0" borderId="41" xfId="4" applyNumberFormat="1" applyFont="1" applyBorder="1" applyAlignment="1">
      <alignment horizontal="center"/>
    </xf>
    <xf numFmtId="1" fontId="13" fillId="4" borderId="29" xfId="4" applyNumberFormat="1" applyFont="1" applyFill="1" applyBorder="1" applyAlignment="1">
      <alignment horizontal="center" vertical="center" wrapText="1"/>
    </xf>
    <xf numFmtId="1" fontId="13" fillId="4" borderId="18" xfId="4" applyNumberFormat="1" applyFont="1" applyFill="1" applyBorder="1" applyAlignment="1">
      <alignment horizontal="center" vertical="center" wrapText="1"/>
    </xf>
    <xf numFmtId="1" fontId="22" fillId="4" borderId="29" xfId="4" applyNumberFormat="1" applyFont="1" applyFill="1" applyBorder="1" applyAlignment="1">
      <alignment horizontal="center" vertical="center" wrapText="1"/>
    </xf>
    <xf numFmtId="1" fontId="22" fillId="4" borderId="18" xfId="4" applyNumberFormat="1" applyFont="1" applyFill="1" applyBorder="1" applyAlignment="1">
      <alignment horizontal="center" vertical="center" wrapText="1"/>
    </xf>
    <xf numFmtId="1" fontId="22" fillId="4" borderId="19" xfId="4" applyNumberFormat="1" applyFont="1" applyFill="1" applyBorder="1" applyAlignment="1">
      <alignment horizontal="center" vertical="center" wrapText="1"/>
    </xf>
    <xf numFmtId="1" fontId="25" fillId="4" borderId="18" xfId="4" applyNumberFormat="1" applyFont="1" applyFill="1" applyBorder="1" applyAlignment="1">
      <alignment horizontal="center" vertical="center" wrapText="1"/>
    </xf>
    <xf numFmtId="1" fontId="25" fillId="4" borderId="19" xfId="4" applyNumberFormat="1" applyFont="1" applyFill="1" applyBorder="1" applyAlignment="1">
      <alignment horizontal="center" vertical="center" wrapText="1"/>
    </xf>
    <xf numFmtId="168" fontId="26" fillId="0" borderId="0" xfId="4" applyNumberFormat="1" applyFont="1" applyBorder="1" applyAlignment="1" applyProtection="1">
      <alignment horizontal="center"/>
    </xf>
    <xf numFmtId="0" fontId="26" fillId="0" borderId="0" xfId="4" applyFont="1" applyAlignment="1" applyProtection="1">
      <alignment horizontal="center"/>
    </xf>
    <xf numFmtId="0" fontId="34" fillId="0" borderId="40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5" fillId="0" borderId="40" xfId="0" applyFont="1" applyBorder="1" applyAlignment="1">
      <alignment horizontal="left"/>
    </xf>
    <xf numFmtId="0" fontId="35" fillId="0" borderId="49" xfId="0" applyFont="1" applyBorder="1" applyAlignment="1">
      <alignment horizontal="left"/>
    </xf>
    <xf numFmtId="0" fontId="35" fillId="0" borderId="41" xfId="0" applyFont="1" applyBorder="1" applyAlignment="1">
      <alignment horizontal="left"/>
    </xf>
  </cellXfs>
  <cellStyles count="6">
    <cellStyle name="Comma 2" xfId="3"/>
    <cellStyle name="Currency" xfId="5" builtinId="4"/>
    <cellStyle name="Normal" xfId="0" builtinId="0"/>
    <cellStyle name="Normal 2" xfId="1"/>
    <cellStyle name="Normal 3" xfId="2"/>
    <cellStyle name="Normal 4" xfId="4"/>
  </cellStyles>
  <dxfs count="17">
    <dxf>
      <numFmt numFmtId="173" formatCode="_(&quot;$&quot;* #,##0_);_(&quot;$&quot;* \(#,##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6225795719197067E-2"/>
          <c:y val="0.18520738251667976"/>
          <c:w val="0.91848574914051229"/>
          <c:h val="0.6079081197652841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Report'!$F$4:$H$4</c:f>
              <c:strCache>
                <c:ptCount val="1"/>
                <c:pt idx="0">
                  <c:v>Ferric</c:v>
                </c:pt>
              </c:strCache>
            </c:strRef>
          </c:tx>
          <c:marker>
            <c:symbol val="none"/>
          </c:marker>
          <c:val>
            <c:numRef>
              <c:f>'Monthly Chemical Report'!$F$6:$F$36</c:f>
              <c:numCache>
                <c:formatCode>0</c:formatCode>
                <c:ptCount val="31"/>
                <c:pt idx="0">
                  <c:v>5788.16</c:v>
                </c:pt>
                <c:pt idx="1">
                  <c:v>3927.68</c:v>
                </c:pt>
                <c:pt idx="2">
                  <c:v>2790.72</c:v>
                </c:pt>
                <c:pt idx="3">
                  <c:v>3798.48</c:v>
                </c:pt>
                <c:pt idx="4">
                  <c:v>2635.68</c:v>
                </c:pt>
                <c:pt idx="5">
                  <c:v>4612.4399999999996</c:v>
                </c:pt>
                <c:pt idx="6">
                  <c:v>4328.2</c:v>
                </c:pt>
                <c:pt idx="7">
                  <c:v>4612.4399999999996</c:v>
                </c:pt>
                <c:pt idx="8">
                  <c:v>5155.08</c:v>
                </c:pt>
                <c:pt idx="9">
                  <c:v>5348.88</c:v>
                </c:pt>
                <c:pt idx="10">
                  <c:v>3488.4</c:v>
                </c:pt>
                <c:pt idx="11">
                  <c:v>2739.04</c:v>
                </c:pt>
                <c:pt idx="12">
                  <c:v>3178.32</c:v>
                </c:pt>
                <c:pt idx="13">
                  <c:v>3630.52</c:v>
                </c:pt>
                <c:pt idx="14">
                  <c:v>3488.4</c:v>
                </c:pt>
                <c:pt idx="15">
                  <c:v>2777.8</c:v>
                </c:pt>
                <c:pt idx="16">
                  <c:v>3708.04</c:v>
                </c:pt>
                <c:pt idx="17">
                  <c:v>4806.24</c:v>
                </c:pt>
                <c:pt idx="18">
                  <c:v>3178.32</c:v>
                </c:pt>
                <c:pt idx="19">
                  <c:v>4237.76</c:v>
                </c:pt>
                <c:pt idx="20">
                  <c:v>3643.44</c:v>
                </c:pt>
                <c:pt idx="21">
                  <c:v>4806.24</c:v>
                </c:pt>
                <c:pt idx="22">
                  <c:v>2596.92</c:v>
                </c:pt>
                <c:pt idx="23">
                  <c:v>4754.5600000000004</c:v>
                </c:pt>
                <c:pt idx="24">
                  <c:v>3901.84</c:v>
                </c:pt>
                <c:pt idx="25">
                  <c:v>3669.28</c:v>
                </c:pt>
                <c:pt idx="26">
                  <c:v>2751.96</c:v>
                </c:pt>
                <c:pt idx="27">
                  <c:v>3643.44</c:v>
                </c:pt>
                <c:pt idx="28">
                  <c:v>4056.88</c:v>
                </c:pt>
                <c:pt idx="29">
                  <c:v>3178.32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7D-40AD-B158-1B9CC526B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7064"/>
        <c:axId val="183967456"/>
      </c:lineChart>
      <c:catAx>
        <c:axId val="183967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7456"/>
        <c:crosses val="autoZero"/>
        <c:auto val="1"/>
        <c:lblAlgn val="ctr"/>
        <c:lblOffset val="100"/>
        <c:noMultiLvlLbl val="0"/>
      </c:catAx>
      <c:valAx>
        <c:axId val="183967456"/>
        <c:scaling>
          <c:orientation val="minMax"/>
        </c:scaling>
        <c:delete val="0"/>
        <c:axPos val="l"/>
        <c:majorGridlines>
          <c:spPr>
            <a:ln cmpd="sng"/>
          </c:spPr>
        </c:majorGridlines>
        <c:title>
          <c:tx>
            <c:rich>
              <a:bodyPr rot="-5400000" vert="horz" anchor="t" anchorCtr="1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" sourceLinked="1"/>
        <c:majorTickMark val="out"/>
        <c:minorTickMark val="out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3967064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/>
              <a:t>                   Ferric</a:t>
            </a:r>
          </a:p>
        </c:rich>
      </c:tx>
      <c:layout>
        <c:manualLayout>
          <c:xMode val="edge"/>
          <c:yMode val="edge"/>
          <c:x val="0.17807835215648088"/>
          <c:y val="2.652519893899203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Ferric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April/1/2020</c:v>
                </c:pt>
              </c:strCache>
            </c:strRef>
          </c:cat>
          <c:val>
            <c:numRef>
              <c:f>'Monthly Chemical Report'!$H$37</c:f>
              <c:numCache>
                <c:formatCode>"$"#,##0.00</c:formatCode>
                <c:ptCount val="1"/>
                <c:pt idx="0">
                  <c:v>10889.56386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A-4BB4-82F3-D7FBD8C7F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65"/>
        <c:axId val="184088872"/>
        <c:axId val="184089264"/>
      </c:barChart>
      <c:catAx>
        <c:axId val="184088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89264"/>
        <c:crosses val="autoZero"/>
        <c:auto val="1"/>
        <c:lblAlgn val="ctr"/>
        <c:lblOffset val="100"/>
        <c:noMultiLvlLbl val="0"/>
      </c:catAx>
      <c:valAx>
        <c:axId val="18408926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84088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'Monthly Chemical Report'!$C$2</c:f>
              <c:strCache>
                <c:ptCount val="1"/>
                <c:pt idx="0">
                  <c:v>April/1/2020</c:v>
                </c:pt>
              </c:strCache>
            </c:strRef>
          </c:cat>
          <c:val>
            <c:numRef>
              <c:f>'Monthly Chemical Report'!$K$37</c:f>
              <c:numCache>
                <c:formatCode>_("$"* #,##0.00_);_("$"* \(#,##0.00\);_("$"* "-"??_);_(@_)</c:formatCode>
                <c:ptCount val="1"/>
                <c:pt idx="0">
                  <c:v>3264.2599999999998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Chlorine</c:v>
                </c15:tx>
              </c15:filteredSeriesTitle>
            </c:ext>
            <c:ext xmlns:c16="http://schemas.microsoft.com/office/drawing/2014/chart" uri="{C3380CC4-5D6E-409C-BE32-E72D297353CC}">
              <c16:uniqueId val="{00000000-FFFA-46F6-BA59-AE093BE27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90048"/>
        <c:axId val="184090440"/>
      </c:barChart>
      <c:catAx>
        <c:axId val="184090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90440"/>
        <c:crosses val="autoZero"/>
        <c:auto val="1"/>
        <c:lblAlgn val="ctr"/>
        <c:lblOffset val="100"/>
        <c:noMultiLvlLbl val="0"/>
      </c:catAx>
      <c:valAx>
        <c:axId val="184090440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4090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Poly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April/1/2020</c:v>
                </c:pt>
              </c:strCache>
            </c:strRef>
          </c:cat>
          <c:val>
            <c:numRef>
              <c:f>'Monthly Chemical Report'!$N$37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C-45CE-AD56-E57104843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6112"/>
        <c:axId val="182536504"/>
      </c:barChart>
      <c:catAx>
        <c:axId val="18253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2536504"/>
        <c:crosses val="autoZero"/>
        <c:auto val="1"/>
        <c:lblAlgn val="ctr"/>
        <c:lblOffset val="100"/>
        <c:noMultiLvlLbl val="0"/>
      </c:catAx>
      <c:valAx>
        <c:axId val="182536504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effectLst>
            <a:outerShdw algn="ctr" rotWithShape="0">
              <a:srgbClr val="000000"/>
            </a:outerShdw>
          </a:effectLst>
        </c:spPr>
        <c:txPr>
          <a:bodyPr rot="0" vert="horz" anchor="ctr" anchorCtr="1"/>
          <a:lstStyle/>
          <a:p>
            <a:pPr>
              <a:defRPr sz="1000"/>
            </a:pPr>
            <a:endParaRPr lang="en-US"/>
          </a:p>
        </c:txPr>
        <c:crossAx val="182536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Chemical Cost Breakdown</a:t>
            </a:r>
          </a:p>
        </c:rich>
      </c:tx>
      <c:overlay val="0"/>
    </c:title>
    <c:autoTitleDeleted val="0"/>
    <c:view3D>
      <c:rotX val="30"/>
      <c:rotY val="2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099325567138317E-3"/>
          <c:y val="0.19649438624260704"/>
          <c:w val="0.98474576271186443"/>
          <c:h val="0.78613519925729758"/>
        </c:manualLayout>
      </c:layout>
      <c:pie3DChart>
        <c:varyColors val="1"/>
        <c:ser>
          <c:idx val="0"/>
          <c:order val="0"/>
          <c:tx>
            <c:strRef>
              <c:f>[4]Graph!$C$106</c:f>
              <c:strCache>
                <c:ptCount val="1"/>
                <c:pt idx="0">
                  <c:v>Amount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 prstMaterial="metal">
              <a:bevelT prst="angle"/>
              <a:bevelB/>
              <a:contourClr>
                <a:srgbClr val="000000"/>
              </a:contourClr>
            </a:sp3d>
          </c:spPr>
          <c:explosion val="10"/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0-F7F9-4DC8-A62F-842B70DF48DA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F7F9-4DC8-A62F-842B70DF48DA}"/>
              </c:ext>
            </c:extLst>
          </c:dPt>
          <c:dPt>
            <c:idx val="5"/>
            <c:bubble3D val="0"/>
            <c:spPr>
              <a:solidFill>
                <a:sysClr val="windowText" lastClr="000000">
                  <a:lumMod val="50000"/>
                  <a:lumOff val="50000"/>
                </a:sysClr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F7F9-4DC8-A62F-842B70DF48DA}"/>
              </c:ext>
            </c:extLst>
          </c:dPt>
          <c:dPt>
            <c:idx val="6"/>
            <c:bubble3D val="0"/>
            <c:spPr>
              <a:solidFill>
                <a:srgbClr val="0A16B2"/>
              </a:solidFill>
              <a:scene3d>
                <a:camera prst="orthographicFront"/>
                <a:lightRig rig="threePt" dir="t"/>
              </a:scene3d>
              <a:sp3d prstMaterial="metal">
                <a:bevelT prst="angle"/>
                <a:bevelB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F7F9-4DC8-A62F-842B70DF48DA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[4]Graph!$B$107:$B$113</c:f>
              <c:strCache>
                <c:ptCount val="7"/>
                <c:pt idx="0">
                  <c:v>LAS</c:v>
                </c:pt>
                <c:pt idx="1">
                  <c:v>Fe</c:v>
                </c:pt>
                <c:pt idx="2">
                  <c:v>CL2</c:v>
                </c:pt>
                <c:pt idx="3">
                  <c:v>Poly</c:v>
                </c:pt>
                <c:pt idx="4">
                  <c:v>Potassium</c:v>
                </c:pt>
                <c:pt idx="5">
                  <c:v>Lime</c:v>
                </c:pt>
                <c:pt idx="6">
                  <c:v>Chemfloc 3315</c:v>
                </c:pt>
              </c:strCache>
            </c:strRef>
          </c:cat>
          <c:val>
            <c:numRef>
              <c:f>[4]Graph!$C$107:$C$113</c:f>
              <c:numCache>
                <c:formatCode>General</c:formatCode>
                <c:ptCount val="7"/>
                <c:pt idx="0">
                  <c:v>1296.9936704999998</c:v>
                </c:pt>
                <c:pt idx="1">
                  <c:v>11494.159136000002</c:v>
                </c:pt>
                <c:pt idx="2">
                  <c:v>2504.8000000000002</c:v>
                </c:pt>
                <c:pt idx="3">
                  <c:v>6181.0741575000002</c:v>
                </c:pt>
                <c:pt idx="4">
                  <c:v>422.53000000000003</c:v>
                </c:pt>
                <c:pt idx="5">
                  <c:v>2400.0074999999988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F9-4DC8-A62F-842B70DF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effectLst>
          <a:innerShdw blurRad="63500" dist="50800" dir="8100000">
            <a:prstClr val="black">
              <a:alpha val="50000"/>
            </a:prstClr>
          </a:innerShdw>
        </a:effectLst>
        <a:scene3d>
          <a:camera prst="orthographicFront"/>
          <a:lightRig rig="threePt" dir="t"/>
        </a:scene3d>
        <a:sp3d>
          <a:bevelT w="152400" h="50800" prst="softRound"/>
        </a:sp3d>
      </c:spPr>
    </c:plotArea>
    <c:plotVisOnly val="1"/>
    <c:dispBlanksAs val="gap"/>
    <c:showDLblsOverMax val="0"/>
  </c:chart>
  <c:spPr>
    <a:ln cap="flat">
      <a:miter lim="800000"/>
    </a:ln>
    <a:effectLst>
      <a:innerShdw blurRad="63500" dist="50800" dir="16200000">
        <a:prstClr val="black">
          <a:alpha val="50000"/>
        </a:prstClr>
      </a:innerShdw>
    </a:effectLst>
    <a:scene3d>
      <a:camera prst="orthographicFront"/>
      <a:lightRig rig="threePt" dir="t"/>
    </a:scene3d>
    <a:sp3d>
      <a:bevelT/>
    </a:sp3d>
  </c:spPr>
  <c:printSettings>
    <c:headerFooter/>
    <c:pageMargins b="0.75000000000001354" l="0.70000000000000062" r="0.70000000000000062" t="0.75000000000001354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Chemical Report'!$X$4:$Z$4</c:f>
              <c:strCache>
                <c:ptCount val="3"/>
                <c:pt idx="0">
                  <c:v>Potassium (lbs)</c:v>
                </c:pt>
              </c:strCache>
            </c:strRef>
          </c:tx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'Monthly Chemical Report'!$C$2</c:f>
              <c:strCache>
                <c:ptCount val="1"/>
                <c:pt idx="0">
                  <c:v>April/1/2020</c:v>
                </c:pt>
              </c:strCache>
            </c:strRef>
          </c:cat>
          <c:val>
            <c:numRef>
              <c:f>'Monthly Chemical Report'!$Z$37</c:f>
              <c:numCache>
                <c:formatCode>_("$"* #,##0.00_);_("$"* \(#,##0.00\);_("$"* "-"??_);_(@_)</c:formatCode>
                <c:ptCount val="1"/>
                <c:pt idx="0">
                  <c:v>2063.0825000000004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D1-4FE7-B15A-B75BDBFDD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7680"/>
        <c:axId val="182538072"/>
      </c:barChart>
      <c:catAx>
        <c:axId val="1825376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Master/1/2018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one"/>
        <c:crossAx val="182538072"/>
        <c:crosses val="autoZero"/>
        <c:auto val="1"/>
        <c:lblAlgn val="ctr"/>
        <c:lblOffset val="100"/>
        <c:noMultiLvlLbl val="0"/>
      </c:catAx>
      <c:valAx>
        <c:axId val="18253807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2537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" l="0.70000000000000095" r="0.70000000000000095" t="0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Lime</a:t>
            </a:r>
          </a:p>
        </c:rich>
      </c:tx>
      <c:layout>
        <c:manualLayout>
          <c:xMode val="edge"/>
          <c:yMode val="edge"/>
          <c:x val="0.49764910483750507"/>
          <c:y val="3.703703703703705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2294205830555838"/>
          <c:y val="0.23137910148499341"/>
          <c:w val="0.77705794169444165"/>
          <c:h val="0.694072557906389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'Monthly Chemical Report'!$AA$4</c:f>
              <c:strCache>
                <c:ptCount val="1"/>
                <c:pt idx="0">
                  <c:v>LIME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'Monthly Chemical Report'!$C$2</c:f>
              <c:strCache>
                <c:ptCount val="1"/>
                <c:pt idx="0">
                  <c:v>April/1/2020</c:v>
                </c:pt>
              </c:strCache>
            </c:strRef>
          </c:cat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5031.1799999999712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9-42FF-89E8-5855592EE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538856"/>
        <c:axId val="182539248"/>
      </c:barChart>
      <c:catAx>
        <c:axId val="1825388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Master/1/2018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one"/>
        <c:crossAx val="182539248"/>
        <c:crosses val="autoZero"/>
        <c:auto val="1"/>
        <c:lblAlgn val="ctr"/>
        <c:lblOffset val="100"/>
        <c:noMultiLvlLbl val="0"/>
      </c:catAx>
      <c:valAx>
        <c:axId val="18253924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825388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/>
      </a:pPr>
      <a:endParaRPr lang="en-US"/>
    </a:p>
  </c:tx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>
        <c:manualLayout>
          <c:xMode val="edge"/>
          <c:yMode val="edge"/>
          <c:x val="0.48041580041580423"/>
          <c:y val="1.10192837465564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302098072836421E-2"/>
          <c:y val="0.14918765319624341"/>
          <c:w val="0.92451088434241657"/>
          <c:h val="0.6718544066289391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Report'!$I$4:$K$4</c:f>
              <c:strCache>
                <c:ptCount val="1"/>
                <c:pt idx="0">
                  <c:v>Chlorine (lbs)</c:v>
                </c:pt>
              </c:strCache>
            </c:strRef>
          </c:tx>
          <c:marker>
            <c:symbol val="none"/>
          </c:marker>
          <c:val>
            <c:numRef>
              <c:f>'Monthly Chemical Report'!$I$6:$I$36</c:f>
              <c:numCache>
                <c:formatCode>0.0</c:formatCode>
                <c:ptCount val="31"/>
                <c:pt idx="0">
                  <c:v>380</c:v>
                </c:pt>
                <c:pt idx="1">
                  <c:v>320</c:v>
                </c:pt>
                <c:pt idx="2">
                  <c:v>280</c:v>
                </c:pt>
                <c:pt idx="3">
                  <c:v>320</c:v>
                </c:pt>
                <c:pt idx="4">
                  <c:v>200</c:v>
                </c:pt>
                <c:pt idx="5">
                  <c:v>380</c:v>
                </c:pt>
                <c:pt idx="6">
                  <c:v>220</c:v>
                </c:pt>
                <c:pt idx="7">
                  <c:v>300</c:v>
                </c:pt>
                <c:pt idx="8">
                  <c:v>320</c:v>
                </c:pt>
                <c:pt idx="9">
                  <c:v>340</c:v>
                </c:pt>
                <c:pt idx="10">
                  <c:v>100</c:v>
                </c:pt>
                <c:pt idx="11">
                  <c:v>440</c:v>
                </c:pt>
                <c:pt idx="12">
                  <c:v>320</c:v>
                </c:pt>
                <c:pt idx="13">
                  <c:v>360</c:v>
                </c:pt>
                <c:pt idx="14">
                  <c:v>340</c:v>
                </c:pt>
                <c:pt idx="15">
                  <c:v>280</c:v>
                </c:pt>
                <c:pt idx="16">
                  <c:v>400</c:v>
                </c:pt>
                <c:pt idx="17">
                  <c:v>440</c:v>
                </c:pt>
                <c:pt idx="18">
                  <c:v>200</c:v>
                </c:pt>
                <c:pt idx="19">
                  <c:v>380</c:v>
                </c:pt>
                <c:pt idx="20">
                  <c:v>280</c:v>
                </c:pt>
                <c:pt idx="21">
                  <c:v>340</c:v>
                </c:pt>
                <c:pt idx="22">
                  <c:v>200</c:v>
                </c:pt>
                <c:pt idx="23">
                  <c:v>360</c:v>
                </c:pt>
                <c:pt idx="24">
                  <c:v>300</c:v>
                </c:pt>
                <c:pt idx="25">
                  <c:v>260</c:v>
                </c:pt>
                <c:pt idx="26">
                  <c:v>260</c:v>
                </c:pt>
                <c:pt idx="27">
                  <c:v>300</c:v>
                </c:pt>
                <c:pt idx="28">
                  <c:v>360</c:v>
                </c:pt>
                <c:pt idx="29">
                  <c:v>100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89-4815-950C-77CC99F6D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8240"/>
        <c:axId val="183968632"/>
      </c:lineChart>
      <c:catAx>
        <c:axId val="183968240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8632"/>
        <c:crosses val="autoZero"/>
        <c:auto val="1"/>
        <c:lblAlgn val="ctr"/>
        <c:lblOffset val="100"/>
        <c:noMultiLvlLbl val="0"/>
      </c:catAx>
      <c:valAx>
        <c:axId val="183968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.0" sourceLinked="1"/>
        <c:majorTickMark val="out"/>
        <c:minorTickMark val="out"/>
        <c:tickLblPos val="nextTo"/>
        <c:spPr>
          <a:ln>
            <a:bevel/>
          </a:ln>
        </c:spPr>
        <c:txPr>
          <a:bodyPr/>
          <a:lstStyle/>
          <a:p>
            <a:pPr>
              <a:defRPr sz="1050"/>
            </a:pPr>
            <a:endParaRPr lang="en-US"/>
          </a:p>
        </c:txPr>
        <c:crossAx val="183968240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>
        <c:manualLayout>
          <c:xMode val="edge"/>
          <c:yMode val="edge"/>
          <c:x val="0.474211832895888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943589972045584E-2"/>
          <c:y val="0.13774323468187477"/>
          <c:w val="0.93543635170602446"/>
          <c:h val="0.7118824730242056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Report'!$L$4:$N$4</c:f>
              <c:strCache>
                <c:ptCount val="1"/>
                <c:pt idx="0">
                  <c:v>Polymer   (lbs)</c:v>
                </c:pt>
              </c:strCache>
            </c:strRef>
          </c:tx>
          <c:marker>
            <c:symbol val="none"/>
          </c:marker>
          <c:val>
            <c:numRef>
              <c:f>'Monthly Chemical Report'!$L$6:$L$36</c:f>
              <c:numCache>
                <c:formatCode>0</c:formatCode>
                <c:ptCount val="31"/>
                <c:pt idx="0">
                  <c:v>410.40000000000003</c:v>
                </c:pt>
                <c:pt idx="1">
                  <c:v>342</c:v>
                </c:pt>
                <c:pt idx="2">
                  <c:v>342</c:v>
                </c:pt>
                <c:pt idx="3">
                  <c:v>410.40000000000003</c:v>
                </c:pt>
                <c:pt idx="4">
                  <c:v>256.5</c:v>
                </c:pt>
                <c:pt idx="5">
                  <c:v>495.90000000000003</c:v>
                </c:pt>
                <c:pt idx="6">
                  <c:v>453.15000000000003</c:v>
                </c:pt>
                <c:pt idx="7">
                  <c:v>367.65000000000003</c:v>
                </c:pt>
                <c:pt idx="8">
                  <c:v>384.75000000000006</c:v>
                </c:pt>
                <c:pt idx="9">
                  <c:v>427.50000000000006</c:v>
                </c:pt>
                <c:pt idx="10">
                  <c:v>299.25</c:v>
                </c:pt>
                <c:pt idx="11">
                  <c:v>299.25</c:v>
                </c:pt>
                <c:pt idx="12">
                  <c:v>324.90000000000003</c:v>
                </c:pt>
                <c:pt idx="13">
                  <c:v>342</c:v>
                </c:pt>
                <c:pt idx="14">
                  <c:v>384.75000000000006</c:v>
                </c:pt>
                <c:pt idx="15">
                  <c:v>282.15000000000003</c:v>
                </c:pt>
                <c:pt idx="16">
                  <c:v>384.75000000000006</c:v>
                </c:pt>
                <c:pt idx="17">
                  <c:v>495.90000000000003</c:v>
                </c:pt>
                <c:pt idx="18">
                  <c:v>256.5</c:v>
                </c:pt>
                <c:pt idx="19">
                  <c:v>367.65000000000003</c:v>
                </c:pt>
                <c:pt idx="20">
                  <c:v>299.25</c:v>
                </c:pt>
                <c:pt idx="21">
                  <c:v>470.25000000000006</c:v>
                </c:pt>
                <c:pt idx="22">
                  <c:v>282.15000000000003</c:v>
                </c:pt>
                <c:pt idx="23">
                  <c:v>470.25000000000006</c:v>
                </c:pt>
                <c:pt idx="24">
                  <c:v>384.75000000000006</c:v>
                </c:pt>
                <c:pt idx="25">
                  <c:v>410.40000000000003</c:v>
                </c:pt>
                <c:pt idx="26">
                  <c:v>384.75000000000006</c:v>
                </c:pt>
                <c:pt idx="27">
                  <c:v>342</c:v>
                </c:pt>
                <c:pt idx="28">
                  <c:v>410.40000000000003</c:v>
                </c:pt>
                <c:pt idx="29">
                  <c:v>342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7-45E6-BC10-7096F68F6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69416"/>
        <c:axId val="183969808"/>
      </c:lineChart>
      <c:catAx>
        <c:axId val="183969416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69808"/>
        <c:crosses val="autoZero"/>
        <c:auto val="1"/>
        <c:lblAlgn val="ctr"/>
        <c:lblOffset val="100"/>
        <c:noMultiLvlLbl val="0"/>
      </c:catAx>
      <c:valAx>
        <c:axId val="1839698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Lbs.</a:t>
                </a:r>
              </a:p>
            </c:rich>
          </c:tx>
          <c:overlay val="0"/>
        </c:title>
        <c:numFmt formatCode="0" sourceLinked="1"/>
        <c:majorTickMark val="out"/>
        <c:minorTickMark val="out"/>
        <c:tickLblPos val="nextTo"/>
        <c:crossAx val="183969416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699" l="0.70000000000000062" r="0.70000000000000062" t="0.75000000000000699" header="0.30000000000000032" footer="0.30000000000000032"/>
    <c:pageSetup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>
        <c:manualLayout>
          <c:xMode val="edge"/>
          <c:yMode val="edge"/>
          <c:x val="0.47696998649227823"/>
          <c:y val="1.3071895424836603E-2"/>
        </c:manualLayout>
      </c:layout>
      <c:overlay val="0"/>
      <c:txPr>
        <a:bodyPr/>
        <a:lstStyle/>
        <a:p>
          <a:pPr>
            <a:defRPr sz="18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78074747698791E-2"/>
          <c:y val="0.13337622431342425"/>
          <c:w val="0.91281756681823156"/>
          <c:h val="0.67921211830228534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Report'!$C$4:$E$4</c:f>
              <c:strCache>
                <c:ptCount val="1"/>
                <c:pt idx="0">
                  <c:v>LAS</c:v>
                </c:pt>
              </c:strCache>
            </c:strRef>
          </c:tx>
          <c:marker>
            <c:symbol val="none"/>
          </c:marker>
          <c:val>
            <c:numRef>
              <c:f>'Monthly Chemical Report'!$C$6:$C$36</c:f>
              <c:numCache>
                <c:formatCode>#,##0</c:formatCode>
                <c:ptCount val="31"/>
                <c:pt idx="0">
                  <c:v>521.73</c:v>
                </c:pt>
                <c:pt idx="1">
                  <c:v>460.35</c:v>
                </c:pt>
                <c:pt idx="2">
                  <c:v>327.36</c:v>
                </c:pt>
                <c:pt idx="3">
                  <c:v>450.12</c:v>
                </c:pt>
                <c:pt idx="4">
                  <c:v>276.21000000000004</c:v>
                </c:pt>
                <c:pt idx="5">
                  <c:v>480.81</c:v>
                </c:pt>
                <c:pt idx="6">
                  <c:v>368.28000000000003</c:v>
                </c:pt>
                <c:pt idx="7">
                  <c:v>378.51</c:v>
                </c:pt>
                <c:pt idx="8">
                  <c:v>429.66</c:v>
                </c:pt>
                <c:pt idx="9">
                  <c:v>429.66</c:v>
                </c:pt>
                <c:pt idx="10">
                  <c:v>296.67</c:v>
                </c:pt>
                <c:pt idx="11">
                  <c:v>296.67</c:v>
                </c:pt>
                <c:pt idx="12">
                  <c:v>398.97</c:v>
                </c:pt>
                <c:pt idx="13">
                  <c:v>450.12</c:v>
                </c:pt>
                <c:pt idx="14">
                  <c:v>491.04</c:v>
                </c:pt>
                <c:pt idx="15">
                  <c:v>388.74</c:v>
                </c:pt>
                <c:pt idx="16">
                  <c:v>450.12</c:v>
                </c:pt>
                <c:pt idx="17">
                  <c:v>603.57000000000005</c:v>
                </c:pt>
                <c:pt idx="18">
                  <c:v>347.82</c:v>
                </c:pt>
                <c:pt idx="19">
                  <c:v>531.96</c:v>
                </c:pt>
                <c:pt idx="20">
                  <c:v>398.97</c:v>
                </c:pt>
                <c:pt idx="21">
                  <c:v>531.96</c:v>
                </c:pt>
                <c:pt idx="22">
                  <c:v>296.67</c:v>
                </c:pt>
                <c:pt idx="23">
                  <c:v>531.96</c:v>
                </c:pt>
                <c:pt idx="24">
                  <c:v>419.43</c:v>
                </c:pt>
                <c:pt idx="25">
                  <c:v>409.20000000000005</c:v>
                </c:pt>
                <c:pt idx="26">
                  <c:v>398.97</c:v>
                </c:pt>
                <c:pt idx="27">
                  <c:v>429.66</c:v>
                </c:pt>
                <c:pt idx="28">
                  <c:v>460.35</c:v>
                </c:pt>
                <c:pt idx="29">
                  <c:v>398.97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1B-411F-817B-AD2855AD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70592"/>
        <c:axId val="183970984"/>
      </c:lineChart>
      <c:catAx>
        <c:axId val="183970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83970984"/>
        <c:crosses val="autoZero"/>
        <c:auto val="1"/>
        <c:lblAlgn val="ctr"/>
        <c:lblOffset val="100"/>
        <c:noMultiLvlLbl val="0"/>
      </c:catAx>
      <c:valAx>
        <c:axId val="183970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Gallons</a:t>
                </a:r>
              </a:p>
            </c:rich>
          </c:tx>
          <c:overlay val="0"/>
        </c:title>
        <c:numFmt formatCode="#,##0" sourceLinked="1"/>
        <c:majorTickMark val="out"/>
        <c:minorTickMark val="out"/>
        <c:tickLblPos val="nextTo"/>
        <c:txPr>
          <a:bodyPr/>
          <a:lstStyle/>
          <a:p>
            <a:pPr>
              <a:defRPr sz="1000"/>
            </a:pPr>
            <a:endParaRPr lang="en-US"/>
          </a:p>
        </c:txPr>
        <c:crossAx val="183970592"/>
        <c:crosses val="autoZero"/>
        <c:crossBetween val="between"/>
      </c:valAx>
      <c:spPr>
        <a:scene3d>
          <a:camera prst="orthographicFront"/>
          <a:lightRig rig="threePt" dir="t"/>
        </a:scene3d>
        <a:sp3d prstMaterial="plastic">
          <a:bevelB w="139700" h="139700" prst="divot"/>
        </a:sp3d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3560176090635532E-2"/>
          <c:y val="0.15776647710703229"/>
          <c:w val="0.9112359538333451"/>
          <c:h val="0.69185914260718451"/>
        </c:manualLayout>
      </c:layout>
      <c:lineChart>
        <c:grouping val="stacked"/>
        <c:varyColors val="0"/>
        <c:ser>
          <c:idx val="0"/>
          <c:order val="0"/>
          <c:tx>
            <c:strRef>
              <c:f>'Monthly Chemical Report'!$AB$5</c:f>
              <c:strCache>
                <c:ptCount val="1"/>
                <c:pt idx="0">
                  <c:v>Total $Per MGD</c:v>
                </c:pt>
              </c:strCache>
            </c:strRef>
          </c:tx>
          <c:marker>
            <c:symbol val="none"/>
          </c:marker>
          <c:val>
            <c:numRef>
              <c:f>'Monthly Chemical Report'!$AB$6:$AB$36</c:f>
              <c:numCache>
                <c:formatCode>"$"#,##0.00</c:formatCode>
                <c:ptCount val="31"/>
                <c:pt idx="0">
                  <c:v>167.58079847330106</c:v>
                </c:pt>
                <c:pt idx="1">
                  <c:v>174.04114519061318</c:v>
                </c:pt>
                <c:pt idx="2">
                  <c:v>183.34317412933333</c:v>
                </c:pt>
                <c:pt idx="3">
                  <c:v>174.54332720580766</c:v>
                </c:pt>
                <c:pt idx="4">
                  <c:v>160.02987433163796</c:v>
                </c:pt>
                <c:pt idx="5">
                  <c:v>198.77571548813756</c:v>
                </c:pt>
                <c:pt idx="6">
                  <c:v>189.87438900636005</c:v>
                </c:pt>
                <c:pt idx="7">
                  <c:v>168.07599806202023</c:v>
                </c:pt>
                <c:pt idx="8">
                  <c:v>170.86978483250411</c:v>
                </c:pt>
                <c:pt idx="9">
                  <c:v>182.99873996510996</c:v>
                </c:pt>
                <c:pt idx="10">
                  <c:v>190.22431513635968</c:v>
                </c:pt>
                <c:pt idx="11">
                  <c:v>186.06104773871385</c:v>
                </c:pt>
                <c:pt idx="12">
                  <c:v>167.53364318190131</c:v>
                </c:pt>
                <c:pt idx="13">
                  <c:v>162.64470321358374</c:v>
                </c:pt>
                <c:pt idx="14">
                  <c:v>161.11860437367821</c:v>
                </c:pt>
                <c:pt idx="15">
                  <c:v>166.20477227734148</c:v>
                </c:pt>
                <c:pt idx="16">
                  <c:v>167.81971701722242</c:v>
                </c:pt>
                <c:pt idx="17">
                  <c:v>172.06167236018624</c:v>
                </c:pt>
                <c:pt idx="18">
                  <c:v>161.31252770444831</c:v>
                </c:pt>
                <c:pt idx="19">
                  <c:v>173.89105836577843</c:v>
                </c:pt>
                <c:pt idx="20">
                  <c:v>165.34068267232928</c:v>
                </c:pt>
                <c:pt idx="21">
                  <c:v>159.02314914568549</c:v>
                </c:pt>
                <c:pt idx="22">
                  <c:v>154.02654676271413</c:v>
                </c:pt>
                <c:pt idx="23">
                  <c:v>156.40025386990212</c:v>
                </c:pt>
                <c:pt idx="24">
                  <c:v>166.50913736266401</c:v>
                </c:pt>
                <c:pt idx="25">
                  <c:v>167.69358483039292</c:v>
                </c:pt>
                <c:pt idx="26">
                  <c:v>149.77944311371158</c:v>
                </c:pt>
                <c:pt idx="27">
                  <c:v>158.68412878791381</c:v>
                </c:pt>
                <c:pt idx="28">
                  <c:v>155.86579029461558</c:v>
                </c:pt>
                <c:pt idx="29">
                  <c:v>143.97681181620172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2F-4CE6-95E8-906AA319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971768"/>
        <c:axId val="184083384"/>
      </c:lineChart>
      <c:catAx>
        <c:axId val="183971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83384"/>
        <c:crosses val="autoZero"/>
        <c:auto val="1"/>
        <c:lblAlgn val="ctr"/>
        <c:lblOffset val="100"/>
        <c:noMultiLvlLbl val="0"/>
      </c:catAx>
      <c:valAx>
        <c:axId val="184083384"/>
        <c:scaling>
          <c:orientation val="minMax"/>
          <c:min val="50"/>
        </c:scaling>
        <c:delete val="0"/>
        <c:axPos val="l"/>
        <c:majorGridlines/>
        <c:numFmt formatCode="&quot;$&quot;#,##0.00" sourceLinked="1"/>
        <c:majorTickMark val="out"/>
        <c:minorTickMark val="out"/>
        <c:tickLblPos val="nextTo"/>
        <c:crossAx val="18397176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699" l="0.70000000000000062" r="0.70000000000000062" t="0.750000000000006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Potassium</a:t>
            </a:r>
          </a:p>
        </c:rich>
      </c:tx>
      <c:layout>
        <c:manualLayout>
          <c:xMode val="edge"/>
          <c:yMode val="edge"/>
          <c:x val="0.4742118328958883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619607408229004E-2"/>
          <c:y val="0.13774323468187488"/>
          <c:w val="0.92276034157702058"/>
          <c:h val="0.7118824730242056"/>
        </c:manualLayout>
      </c:layout>
      <c:lineChart>
        <c:grouping val="standard"/>
        <c:varyColors val="0"/>
        <c:ser>
          <c:idx val="0"/>
          <c:order val="0"/>
          <c:tx>
            <c:strRef>
              <c:f>'Monthly Chemical Report'!$X$4:$Z$4</c:f>
              <c:strCache>
                <c:ptCount val="1"/>
                <c:pt idx="0">
                  <c:v>Potassium (lbs)</c:v>
                </c:pt>
              </c:strCache>
            </c:strRef>
          </c:tx>
          <c:marker>
            <c:symbol val="none"/>
          </c:marker>
          <c:val>
            <c:numRef>
              <c:f>'Monthly Chemical Report'!$X$6:$X$36</c:f>
              <c:numCache>
                <c:formatCode>0.0</c:formatCode>
                <c:ptCount val="31"/>
                <c:pt idx="0">
                  <c:v>28</c:v>
                </c:pt>
                <c:pt idx="1">
                  <c:v>83</c:v>
                </c:pt>
                <c:pt idx="2">
                  <c:v>42</c:v>
                </c:pt>
                <c:pt idx="3">
                  <c:v>61</c:v>
                </c:pt>
                <c:pt idx="4">
                  <c:v>29</c:v>
                </c:pt>
                <c:pt idx="5">
                  <c:v>93</c:v>
                </c:pt>
                <c:pt idx="6">
                  <c:v>19</c:v>
                </c:pt>
                <c:pt idx="7">
                  <c:v>7</c:v>
                </c:pt>
                <c:pt idx="8">
                  <c:v>19</c:v>
                </c:pt>
                <c:pt idx="9">
                  <c:v>30</c:v>
                </c:pt>
                <c:pt idx="10">
                  <c:v>72</c:v>
                </c:pt>
                <c:pt idx="11">
                  <c:v>35</c:v>
                </c:pt>
                <c:pt idx="12">
                  <c:v>20</c:v>
                </c:pt>
                <c:pt idx="13">
                  <c:v>43</c:v>
                </c:pt>
                <c:pt idx="14">
                  <c:v>12</c:v>
                </c:pt>
                <c:pt idx="15">
                  <c:v>29</c:v>
                </c:pt>
                <c:pt idx="16">
                  <c:v>26</c:v>
                </c:pt>
                <c:pt idx="17">
                  <c:v>33</c:v>
                </c:pt>
                <c:pt idx="18">
                  <c:v>7</c:v>
                </c:pt>
                <c:pt idx="19">
                  <c:v>15</c:v>
                </c:pt>
                <c:pt idx="20">
                  <c:v>41</c:v>
                </c:pt>
                <c:pt idx="21">
                  <c:v>27</c:v>
                </c:pt>
                <c:pt idx="22">
                  <c:v>11</c:v>
                </c:pt>
                <c:pt idx="23">
                  <c:v>15</c:v>
                </c:pt>
                <c:pt idx="24">
                  <c:v>51</c:v>
                </c:pt>
                <c:pt idx="25">
                  <c:v>27</c:v>
                </c:pt>
                <c:pt idx="26">
                  <c:v>35</c:v>
                </c:pt>
                <c:pt idx="27">
                  <c:v>43</c:v>
                </c:pt>
                <c:pt idx="28">
                  <c:v>18</c:v>
                </c:pt>
                <c:pt idx="29">
                  <c:v>14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97-4862-B390-4BE1578D0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084168"/>
        <c:axId val="184084560"/>
      </c:lineChart>
      <c:catAx>
        <c:axId val="184084168"/>
        <c:scaling>
          <c:orientation val="minMax"/>
        </c:scaling>
        <c:delete val="0"/>
        <c:axPos val="b"/>
        <c:majorTickMark val="out"/>
        <c:minorTickMark val="none"/>
        <c:tickLblPos val="nextTo"/>
        <c:crossAx val="184084560"/>
        <c:crosses val="autoZero"/>
        <c:auto val="1"/>
        <c:lblAlgn val="ctr"/>
        <c:lblOffset val="100"/>
        <c:noMultiLvlLbl val="0"/>
      </c:catAx>
      <c:valAx>
        <c:axId val="1840845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Lbs.</a:t>
                </a:r>
              </a:p>
            </c:rich>
          </c:tx>
          <c:overlay val="0"/>
        </c:title>
        <c:numFmt formatCode="0.0" sourceLinked="1"/>
        <c:majorTickMark val="out"/>
        <c:minorTickMark val="out"/>
        <c:tickLblPos val="nextTo"/>
        <c:crossAx val="184084168"/>
        <c:crosses val="autoZero"/>
        <c:crossBetween val="between"/>
      </c:valAx>
      <c:spPr>
        <a:scene3d>
          <a:camera prst="orthographicFront"/>
          <a:lightRig rig="threePt" dir="t"/>
        </a:scene3d>
        <a:sp3d/>
      </c:spPr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txPr>
    <a:bodyPr/>
    <a:lstStyle/>
    <a:p>
      <a:pPr>
        <a:defRPr sz="1000"/>
      </a:pPr>
      <a:endParaRPr lang="en-US"/>
    </a:p>
  </c:txPr>
  <c:printSettings>
    <c:headerFooter/>
    <c:pageMargins b="0.75000000000000722" l="0.70000000000000062" r="0.70000000000000062" t="0.75000000000000722" header="0.30000000000000032" footer="0.30000000000000032"/>
    <c:pageSetup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'Monthly Chemical Report'!$AA$4</c:f>
              <c:strCache>
                <c:ptCount val="1"/>
                <c:pt idx="0">
                  <c:v>LIME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'Monthly Chemical Report'!$AA$6:$AA$36</c:f>
              <c:numCache>
                <c:formatCode>"$"#,##0.00</c:formatCode>
                <c:ptCount val="31"/>
                <c:pt idx="0">
                  <c:v>216.14999999997599</c:v>
                </c:pt>
                <c:pt idx="1">
                  <c:v>181.82999999994718</c:v>
                </c:pt>
                <c:pt idx="2">
                  <c:v>132.66000000001441</c:v>
                </c:pt>
                <c:pt idx="3">
                  <c:v>179.52000000007683</c:v>
                </c:pt>
                <c:pt idx="4">
                  <c:v>123.41999999993277</c:v>
                </c:pt>
                <c:pt idx="5">
                  <c:v>196.02000000007683</c:v>
                </c:pt>
                <c:pt idx="6">
                  <c:v>156.08999999998559</c:v>
                </c:pt>
                <c:pt idx="7">
                  <c:v>170.2799999999952</c:v>
                </c:pt>
                <c:pt idx="8">
                  <c:v>187.10999999994237</c:v>
                </c:pt>
                <c:pt idx="9">
                  <c:v>189.08999999998559</c:v>
                </c:pt>
                <c:pt idx="10">
                  <c:v>132.99000000008164</c:v>
                </c:pt>
                <c:pt idx="11">
                  <c:v>131.33999999998559</c:v>
                </c:pt>
                <c:pt idx="12">
                  <c:v>145.19999999992797</c:v>
                </c:pt>
                <c:pt idx="13">
                  <c:v>174.57000000002881</c:v>
                </c:pt>
                <c:pt idx="14">
                  <c:v>165.99000000008164</c:v>
                </c:pt>
                <c:pt idx="15">
                  <c:v>133.31999999990876</c:v>
                </c:pt>
                <c:pt idx="16">
                  <c:v>172.58999999998559</c:v>
                </c:pt>
                <c:pt idx="17">
                  <c:v>212.52000000007683</c:v>
                </c:pt>
                <c:pt idx="18">
                  <c:v>125.07000000002881</c:v>
                </c:pt>
                <c:pt idx="19">
                  <c:v>169.61999999998079</c:v>
                </c:pt>
                <c:pt idx="20">
                  <c:v>158.06999999990876</c:v>
                </c:pt>
                <c:pt idx="21">
                  <c:v>214.40100000009988</c:v>
                </c:pt>
                <c:pt idx="22">
                  <c:v>123.84899999990012</c:v>
                </c:pt>
                <c:pt idx="23">
                  <c:v>213.18000000009124</c:v>
                </c:pt>
                <c:pt idx="24">
                  <c:v>180.17999999997119</c:v>
                </c:pt>
                <c:pt idx="25">
                  <c:v>165.32999999994718</c:v>
                </c:pt>
                <c:pt idx="26">
                  <c:v>165.33000000006723</c:v>
                </c:pt>
                <c:pt idx="27">
                  <c:v>174.23999999996158</c:v>
                </c:pt>
                <c:pt idx="28">
                  <c:v>190.41000000001441</c:v>
                </c:pt>
                <c:pt idx="29">
                  <c:v>150.8099999999904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20-4612-B744-D22557F39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85344"/>
        <c:axId val="184085736"/>
      </c:lineChart>
      <c:catAx>
        <c:axId val="1840853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85736"/>
        <c:crosses val="autoZero"/>
        <c:auto val="1"/>
        <c:lblAlgn val="ctr"/>
        <c:lblOffset val="100"/>
        <c:noMultiLvlLbl val="0"/>
      </c:catAx>
      <c:valAx>
        <c:axId val="18408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08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Monthly Chemical Report 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540517081034648"/>
          <c:y val="0.1574357705286839"/>
          <c:w val="0.75071991981821862"/>
          <c:h val="0.76404746906636667"/>
        </c:manualLayout>
      </c:layout>
      <c:barChart>
        <c:barDir val="col"/>
        <c:grouping val="clustered"/>
        <c:varyColors val="0"/>
        <c:ser>
          <c:idx val="0"/>
          <c:order val="0"/>
          <c:tx>
            <c:v>AMMONIA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Report'!$E$37</c:f>
              <c:numCache>
                <c:formatCode>"$"#,##0.00</c:formatCode>
                <c:ptCount val="1"/>
                <c:pt idx="0">
                  <c:v>1354.0325699999999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D-4632-AE13-C25B5390CAAF}"/>
            </c:ext>
          </c:extLst>
        </c:ser>
        <c:ser>
          <c:idx val="1"/>
          <c:order val="1"/>
          <c:tx>
            <c:v>FERRIC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Report'!$H$37</c:f>
              <c:numCache>
                <c:formatCode>"$"#,##0.00</c:formatCode>
                <c:ptCount val="1"/>
                <c:pt idx="0">
                  <c:v>10889.56386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D-4632-AE13-C25B5390CAAF}"/>
            </c:ext>
          </c:extLst>
        </c:ser>
        <c:ser>
          <c:idx val="2"/>
          <c:order val="2"/>
          <c:tx>
            <c:v>CHLORINE</c:v>
          </c:tx>
          <c:invertIfNegative val="0"/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Report'!$K$37</c:f>
              <c:numCache>
                <c:formatCode>_("$"* #,##0.00_);_("$"* \(#,##0.00\);_("$"* "-"??_);_(@_)</c:formatCode>
                <c:ptCount val="1"/>
                <c:pt idx="0">
                  <c:v>3264.2599999999998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D-4632-AE13-C25B5390CAAF}"/>
            </c:ext>
          </c:extLst>
        </c:ser>
        <c:ser>
          <c:idx val="3"/>
          <c:order val="3"/>
          <c:tx>
            <c:v>POLYMER</c:v>
          </c:tx>
          <c:invertIfNegative val="0"/>
          <c:dLbls>
            <c:dLbl>
              <c:idx val="0"/>
              <c:layout>
                <c:manualLayout>
                  <c:x val="-1.743679163034002E-3"/>
                  <c:y val="1.058201058201058E-2"/>
                </c:manualLayout>
              </c:layout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4D-4632-AE13-C25B5390CAAF}"/>
                </c:ext>
              </c:extLst>
            </c:dLbl>
            <c:numFmt formatCode="&quot;$&quot;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Report'!$N$37</c:f>
              <c:numCache>
                <c:formatCode>_("$"* #,##0.00_);_("$"* \(#,##0.00\);_("$"*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D-4632-AE13-C25B5390CAAF}"/>
            </c:ext>
          </c:extLst>
        </c:ser>
        <c:ser>
          <c:idx val="6"/>
          <c:order val="4"/>
          <c:tx>
            <c:v>Lime</c:v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5031.1799999999712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4D-4632-AE13-C25B5390CAAF}"/>
            </c:ext>
          </c:extLst>
        </c:ser>
        <c:ser>
          <c:idx val="7"/>
          <c:order val="5"/>
          <c:tx>
            <c:v>Chemfloc 3315</c:v>
          </c:tx>
          <c:spPr>
            <a:solidFill>
              <a:srgbClr val="0A16B2"/>
            </a:solidFill>
          </c:spPr>
          <c:invertIfNegative val="0"/>
          <c:dLbls>
            <c:spPr>
              <a:noFill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'[4]Monthly Chemical Report'!$AC$37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4D-4632-AE13-C25B5390CAAF}"/>
            </c:ext>
          </c:extLst>
        </c:ser>
        <c:ser>
          <c:idx val="5"/>
          <c:order val="6"/>
          <c:tx>
            <c:strRef>
              <c:f>'Monthly Chemical Report'!$X$4:$Z$4</c:f>
              <c:strCache>
                <c:ptCount val="1"/>
                <c:pt idx="0">
                  <c:v>Potassium (lbs)</c:v>
                </c:pt>
              </c:strCache>
            </c:strRef>
          </c:tx>
          <c:invertIfNegative val="0"/>
          <c:val>
            <c:numRef>
              <c:f>'Monthly Chemical Report'!$AA$37</c:f>
              <c:numCache>
                <c:formatCode>_("$"* #,##0.00_);_("$"* \(#,##0.00\);_("$"* "-"??_);_(@_)</c:formatCode>
                <c:ptCount val="1"/>
                <c:pt idx="0">
                  <c:v>5031.1799999999712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D4D-4632-AE13-C25B5390CAAF}"/>
            </c:ext>
          </c:extLst>
        </c:ser>
        <c:ser>
          <c:idx val="4"/>
          <c:order val="7"/>
          <c:tx>
            <c:v>Avg. Cost per MGD</c:v>
          </c:tx>
          <c:invertIfNegative val="0"/>
          <c:dLbls>
            <c:dLbl>
              <c:idx val="0"/>
              <c:layout>
                <c:manualLayout>
                  <c:x val="1.1976047904191617E-3"/>
                  <c:y val="4.00927195501581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4D-4632-AE13-C25B5390CAAF}"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'Monthly Chemical Report'!$C$3</c:f>
              <c:numCache>
                <c:formatCode>@</c:formatCode>
                <c:ptCount val="1"/>
                <c:pt idx="0">
                  <c:v>0</c:v>
                </c:pt>
              </c:numCache>
            </c:numRef>
          </c:cat>
          <c:val>
            <c:numRef>
              <c:f>'Monthly Chemical Report'!$AB$38</c:f>
              <c:numCache>
                <c:formatCode>"$"#,##0.00</c:formatCode>
                <c:ptCount val="1"/>
                <c:pt idx="0">
                  <c:v>201.51062855831131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D4D-4632-AE13-C25B5390C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84086520"/>
        <c:axId val="184086912"/>
      </c:barChart>
      <c:catAx>
        <c:axId val="18408652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crossAx val="184086912"/>
        <c:crosses val="autoZero"/>
        <c:auto val="1"/>
        <c:lblAlgn val="ctr"/>
        <c:lblOffset val="100"/>
        <c:noMultiLvlLbl val="0"/>
      </c:catAx>
      <c:valAx>
        <c:axId val="184086912"/>
        <c:scaling>
          <c:orientation val="minMax"/>
        </c:scaling>
        <c:delete val="0"/>
        <c:axPos val="l"/>
        <c:majorGridlines/>
        <c:numFmt formatCode="&quot;$&quot;#,##0.00" sourceLinked="1"/>
        <c:majorTickMark val="none"/>
        <c:minorTickMark val="none"/>
        <c:tickLblPos val="nextTo"/>
        <c:crossAx val="184086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819751100124662"/>
          <c:y val="0.26433798497961042"/>
          <c:w val="0.1124368899995285"/>
          <c:h val="0.2735173134555004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>
        <c:manualLayout>
          <c:xMode val="edge"/>
          <c:yMode val="edge"/>
          <c:x val="0.40742742182607888"/>
          <c:y val="2.179744773282651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Ammonia</c:v>
          </c:tx>
          <c:invertIfNegative val="0"/>
          <c:cat>
            <c:strRef>
              <c:f>'Monthly Chemical Report'!$C$2</c:f>
              <c:strCache>
                <c:ptCount val="1"/>
                <c:pt idx="0">
                  <c:v>April/1/2020</c:v>
                </c:pt>
              </c:strCache>
            </c:strRef>
          </c:cat>
          <c:val>
            <c:numRef>
              <c:f>'Monthly Chemical Report'!$E$37</c:f>
              <c:numCache>
                <c:formatCode>"$"#,##0.00</c:formatCode>
                <c:ptCount val="1"/>
                <c:pt idx="0">
                  <c:v>1354.0325699999999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AC6-9089-3CA345710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87696"/>
        <c:axId val="184088088"/>
      </c:barChart>
      <c:catAx>
        <c:axId val="18408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4088088"/>
        <c:crosses val="autoZero"/>
        <c:auto val="1"/>
        <c:lblAlgn val="ctr"/>
        <c:lblOffset val="100"/>
        <c:noMultiLvlLbl val="0"/>
      </c:catAx>
      <c:valAx>
        <c:axId val="184088088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84087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88" l="0.70000000000000062" r="0.70000000000000062" t="0.75000000000001388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2</xdr:row>
      <xdr:rowOff>228600</xdr:rowOff>
    </xdr:from>
    <xdr:ext cx="184731" cy="264560"/>
    <xdr:sp macro="" textlink="">
      <xdr:nvSpPr>
        <xdr:cNvPr id="2" name="TextBox 1"/>
        <xdr:cNvSpPr txBox="1"/>
      </xdr:nvSpPr>
      <xdr:spPr>
        <a:xfrm>
          <a:off x="2765425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5" name="TextBox 4"/>
        <xdr:cNvSpPr txBox="1"/>
      </xdr:nvSpPr>
      <xdr:spPr>
        <a:xfrm>
          <a:off x="2654300" y="16510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33</xdr:row>
      <xdr:rowOff>228600</xdr:rowOff>
    </xdr:from>
    <xdr:ext cx="184731" cy="264560"/>
    <xdr:sp macro="" textlink="">
      <xdr:nvSpPr>
        <xdr:cNvPr id="4" name="TextBox 3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33</xdr:row>
      <xdr:rowOff>228600</xdr:rowOff>
    </xdr:from>
    <xdr:ext cx="184731" cy="264560"/>
    <xdr:sp macro="" textlink="">
      <xdr:nvSpPr>
        <xdr:cNvPr id="6" name="TextBox 5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7" name="TextBox 6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8" name="TextBox 7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9" name="TextBox 8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10" name="TextBox 9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355600</xdr:colOff>
      <xdr:row>33</xdr:row>
      <xdr:rowOff>228600</xdr:rowOff>
    </xdr:from>
    <xdr:ext cx="178361" cy="283457"/>
    <xdr:sp macro="" textlink="">
      <xdr:nvSpPr>
        <xdr:cNvPr id="11" name="TextBox 10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9" name="TextBox 18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20" name="TextBox 19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1" name="TextBox 20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2" name="TextBox 2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3" name="TextBox 22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4" name="TextBox 23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25" name="TextBox 24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6" name="TextBox 25"/>
        <xdr:cNvSpPr txBox="1"/>
      </xdr:nvSpPr>
      <xdr:spPr>
        <a:xfrm>
          <a:off x="4949687" y="6261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</xdr:row>
      <xdr:rowOff>228600</xdr:rowOff>
    </xdr:from>
    <xdr:ext cx="184731" cy="264560"/>
    <xdr:sp macro="" textlink="">
      <xdr:nvSpPr>
        <xdr:cNvPr id="27" name="TextBox 26"/>
        <xdr:cNvSpPr txBox="1"/>
      </xdr:nvSpPr>
      <xdr:spPr>
        <a:xfrm>
          <a:off x="4427220" y="784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28" name="TextBox 27"/>
        <xdr:cNvSpPr txBox="1"/>
      </xdr:nvSpPr>
      <xdr:spPr>
        <a:xfrm>
          <a:off x="4782820" y="784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29" name="TextBox 28"/>
        <xdr:cNvSpPr txBox="1"/>
      </xdr:nvSpPr>
      <xdr:spPr>
        <a:xfrm>
          <a:off x="442722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30" name="TextBox 29"/>
        <xdr:cNvSpPr txBox="1"/>
      </xdr:nvSpPr>
      <xdr:spPr>
        <a:xfrm>
          <a:off x="4427220" y="1013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1" name="TextBox 30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" name="TextBox 31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33" name="TextBox 32"/>
        <xdr:cNvSpPr txBox="1"/>
      </xdr:nvSpPr>
      <xdr:spPr>
        <a:xfrm>
          <a:off x="4427220" y="1196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" name="TextBox 33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5" name="TextBox 34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6" name="TextBox 35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7" name="TextBox 36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8" name="TextBox 37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9" name="TextBox 38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40" name="TextBox 39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41" name="TextBox 40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2" name="TextBox 41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43" name="TextBox 42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44" name="TextBox 4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5" name="TextBox 44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46" name="TextBox 45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47" name="TextBox 46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48" name="TextBox 47"/>
        <xdr:cNvSpPr txBox="1"/>
      </xdr:nvSpPr>
      <xdr:spPr>
        <a:xfrm>
          <a:off x="4427220" y="17221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49" name="TextBox 48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50" name="TextBox 49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51" name="TextBox 50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2" name="TextBox 51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53" name="TextBox 52"/>
        <xdr:cNvSpPr txBox="1"/>
      </xdr:nvSpPr>
      <xdr:spPr>
        <a:xfrm>
          <a:off x="4427220" y="1897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54" name="TextBox 53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5" name="TextBox 54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56" name="TextBox 55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57" name="TextBox 56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58" name="TextBox 57"/>
        <xdr:cNvSpPr txBox="1"/>
      </xdr:nvSpPr>
      <xdr:spPr>
        <a:xfrm>
          <a:off x="4427220" y="2072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59" name="TextBox 58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60" name="TextBox 59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61" name="TextBox 60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2" name="TextBox 61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63" name="TextBox 62"/>
        <xdr:cNvSpPr txBox="1"/>
      </xdr:nvSpPr>
      <xdr:spPr>
        <a:xfrm>
          <a:off x="4427220" y="224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64" name="TextBox 63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5" name="TextBox 64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66" name="TextBox 65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67" name="TextBox 66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68" name="TextBox 67"/>
        <xdr:cNvSpPr txBox="1"/>
      </xdr:nvSpPr>
      <xdr:spPr>
        <a:xfrm>
          <a:off x="4427220" y="24231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69" name="TextBox 68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70" name="TextBox 69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71" name="TextBox 70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2" name="TextBox 71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73" name="TextBox 72"/>
        <xdr:cNvSpPr txBox="1"/>
      </xdr:nvSpPr>
      <xdr:spPr>
        <a:xfrm>
          <a:off x="4427220" y="2598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74" name="TextBox 73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5" name="TextBox 74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76" name="TextBox 75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77" name="TextBox 76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78" name="TextBox 77"/>
        <xdr:cNvSpPr txBox="1"/>
      </xdr:nvSpPr>
      <xdr:spPr>
        <a:xfrm>
          <a:off x="4427220" y="2773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79" name="TextBox 78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80" name="TextBox 79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81" name="TextBox 80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2" name="TextBox 81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83" name="TextBox 82"/>
        <xdr:cNvSpPr txBox="1"/>
      </xdr:nvSpPr>
      <xdr:spPr>
        <a:xfrm>
          <a:off x="4427220" y="2948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84" name="TextBox 83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5" name="TextBox 84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86" name="TextBox 85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87" name="TextBox 86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88" name="TextBox 87"/>
        <xdr:cNvSpPr txBox="1"/>
      </xdr:nvSpPr>
      <xdr:spPr>
        <a:xfrm>
          <a:off x="4427220" y="312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89" name="TextBox 88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90" name="TextBox 89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91" name="TextBox 90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2" name="TextBox 91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93" name="TextBox 92"/>
        <xdr:cNvSpPr txBox="1"/>
      </xdr:nvSpPr>
      <xdr:spPr>
        <a:xfrm>
          <a:off x="442722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94" name="TextBox 93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5" name="TextBox 94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96" name="TextBox 95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97" name="TextBox 96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98" name="TextBox 97"/>
        <xdr:cNvSpPr txBox="1"/>
      </xdr:nvSpPr>
      <xdr:spPr>
        <a:xfrm>
          <a:off x="4427220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99" name="TextBox 98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00" name="TextBox 99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01" name="TextBox 100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2" name="TextBox 101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03" name="TextBox 102"/>
        <xdr:cNvSpPr txBox="1"/>
      </xdr:nvSpPr>
      <xdr:spPr>
        <a:xfrm>
          <a:off x="4427220" y="3649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04" name="TextBox 103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5" name="TextBox 104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06" name="TextBox 105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07" name="TextBox 106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08" name="TextBox 107"/>
        <xdr:cNvSpPr txBox="1"/>
      </xdr:nvSpPr>
      <xdr:spPr>
        <a:xfrm>
          <a:off x="4427220" y="38252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09" name="TextBox 108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10" name="TextBox 109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11" name="TextBox 110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12" name="TextBox 111"/>
        <xdr:cNvSpPr txBox="1"/>
      </xdr:nvSpPr>
      <xdr:spPr>
        <a:xfrm>
          <a:off x="4427220" y="417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13" name="TextBox 112"/>
        <xdr:cNvSpPr txBox="1"/>
      </xdr:nvSpPr>
      <xdr:spPr>
        <a:xfrm>
          <a:off x="442722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14" name="TextBox 113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15" name="TextBox 114"/>
        <xdr:cNvSpPr txBox="1"/>
      </xdr:nvSpPr>
      <xdr:spPr>
        <a:xfrm>
          <a:off x="4427220" y="41757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16" name="TextBox 115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17" name="TextBox 116"/>
        <xdr:cNvSpPr txBox="1"/>
      </xdr:nvSpPr>
      <xdr:spPr>
        <a:xfrm>
          <a:off x="4427220" y="435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18" name="TextBox 117"/>
        <xdr:cNvSpPr txBox="1"/>
      </xdr:nvSpPr>
      <xdr:spPr>
        <a:xfrm>
          <a:off x="4427220" y="4351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19" name="TextBox 118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0" name="TextBox 119"/>
        <xdr:cNvSpPr txBox="1"/>
      </xdr:nvSpPr>
      <xdr:spPr>
        <a:xfrm>
          <a:off x="442722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1" name="TextBox 120"/>
        <xdr:cNvSpPr txBox="1"/>
      </xdr:nvSpPr>
      <xdr:spPr>
        <a:xfrm>
          <a:off x="4427220" y="4526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22" name="TextBox 121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3" name="TextBox 122"/>
        <xdr:cNvSpPr txBox="1"/>
      </xdr:nvSpPr>
      <xdr:spPr>
        <a:xfrm>
          <a:off x="4427220" y="470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" name="TextBox 123"/>
        <xdr:cNvSpPr txBox="1"/>
      </xdr:nvSpPr>
      <xdr:spPr>
        <a:xfrm>
          <a:off x="4427220" y="4701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25" name="TextBox 124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6" name="TextBox 125"/>
        <xdr:cNvSpPr txBox="1"/>
      </xdr:nvSpPr>
      <xdr:spPr>
        <a:xfrm>
          <a:off x="4427220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7" name="TextBox 126"/>
        <xdr:cNvSpPr txBox="1"/>
      </xdr:nvSpPr>
      <xdr:spPr>
        <a:xfrm>
          <a:off x="4427220" y="487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28" name="TextBox 127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9" name="TextBox 128"/>
        <xdr:cNvSpPr txBox="1"/>
      </xdr:nvSpPr>
      <xdr:spPr>
        <a:xfrm>
          <a:off x="4427220" y="5052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30" name="TextBox 129"/>
        <xdr:cNvSpPr txBox="1"/>
      </xdr:nvSpPr>
      <xdr:spPr>
        <a:xfrm>
          <a:off x="4427220" y="5052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31" name="TextBox 130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32" name="TextBox 131"/>
        <xdr:cNvSpPr txBox="1"/>
      </xdr:nvSpPr>
      <xdr:spPr>
        <a:xfrm>
          <a:off x="4427220" y="5227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33" name="TextBox 132"/>
        <xdr:cNvSpPr txBox="1"/>
      </xdr:nvSpPr>
      <xdr:spPr>
        <a:xfrm>
          <a:off x="4427220" y="52273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34" name="TextBox 133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35" name="TextBox 134"/>
        <xdr:cNvSpPr txBox="1"/>
      </xdr:nvSpPr>
      <xdr:spPr>
        <a:xfrm>
          <a:off x="4427220" y="5402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36" name="TextBox 135"/>
        <xdr:cNvSpPr txBox="1"/>
      </xdr:nvSpPr>
      <xdr:spPr>
        <a:xfrm>
          <a:off x="4427220" y="5402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37" name="TextBox 136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38" name="TextBox 137"/>
        <xdr:cNvSpPr txBox="1"/>
      </xdr:nvSpPr>
      <xdr:spPr>
        <a:xfrm>
          <a:off x="4427220" y="5577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39" name="TextBox 138"/>
        <xdr:cNvSpPr txBox="1"/>
      </xdr:nvSpPr>
      <xdr:spPr>
        <a:xfrm>
          <a:off x="4427220" y="5577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0" name="TextBox 139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41" name="TextBox 140"/>
        <xdr:cNvSpPr txBox="1"/>
      </xdr:nvSpPr>
      <xdr:spPr>
        <a:xfrm>
          <a:off x="442722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42" name="TextBox 141"/>
        <xdr:cNvSpPr txBox="1"/>
      </xdr:nvSpPr>
      <xdr:spPr>
        <a:xfrm>
          <a:off x="4427220" y="575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3" name="TextBox 142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44" name="TextBox 143"/>
        <xdr:cNvSpPr txBox="1"/>
      </xdr:nvSpPr>
      <xdr:spPr>
        <a:xfrm>
          <a:off x="4427220" y="592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45" name="TextBox 144"/>
        <xdr:cNvSpPr txBox="1"/>
      </xdr:nvSpPr>
      <xdr:spPr>
        <a:xfrm>
          <a:off x="4427220" y="59283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6" name="TextBox 145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47" name="TextBox 146"/>
        <xdr:cNvSpPr txBox="1"/>
      </xdr:nvSpPr>
      <xdr:spPr>
        <a:xfrm>
          <a:off x="4427220" y="6103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48" name="TextBox 147"/>
        <xdr:cNvSpPr txBox="1"/>
      </xdr:nvSpPr>
      <xdr:spPr>
        <a:xfrm>
          <a:off x="4427220" y="6103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9" name="TextBox 148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50" name="TextBox 149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51" name="TextBox 150"/>
        <xdr:cNvSpPr txBox="1"/>
      </xdr:nvSpPr>
      <xdr:spPr>
        <a:xfrm>
          <a:off x="4427220" y="6278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52" name="TextBox 15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3" name="TextBox 152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54" name="TextBox 153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</xdr:row>
      <xdr:rowOff>228600</xdr:rowOff>
    </xdr:from>
    <xdr:ext cx="178361" cy="283457"/>
    <xdr:sp macro="" textlink="">
      <xdr:nvSpPr>
        <xdr:cNvPr id="155" name="TextBox 154"/>
        <xdr:cNvSpPr txBox="1"/>
      </xdr:nvSpPr>
      <xdr:spPr>
        <a:xfrm>
          <a:off x="4782820" y="784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6" name="TextBox 155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7" name="TextBox 156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58" name="TextBox 157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59" name="TextBox 158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60" name="TextBox 159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61" name="TextBox 160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62" name="TextBox 161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63" name="TextBox 162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4" name="TextBox 16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65" name="TextBox 164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6" name="TextBox 165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7" name="TextBox 166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8" name="TextBox 167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69" name="TextBox 168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0" name="TextBox 169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1" name="TextBox 170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2" name="TextBox 171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3" name="TextBox 172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4" name="TextBox 173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" name="TextBox 174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" name="TextBox 175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7" name="TextBox 176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8" name="TextBox 177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9" name="TextBox 178"/>
        <xdr:cNvSpPr txBox="1"/>
      </xdr:nvSpPr>
      <xdr:spPr>
        <a:xfrm>
          <a:off x="4782820" y="17221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0" name="TextBox 179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1" name="TextBox 180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2" name="TextBox 181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3" name="TextBox 182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4" name="TextBox 183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5" name="TextBox 184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86" name="TextBox 185"/>
        <xdr:cNvSpPr txBox="1"/>
      </xdr:nvSpPr>
      <xdr:spPr>
        <a:xfrm>
          <a:off x="4782820" y="1897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7" name="TextBox 186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8" name="TextBox 187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89" name="TextBox 188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0" name="TextBox 189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1" name="TextBox 190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2" name="TextBox 191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93" name="TextBox 192"/>
        <xdr:cNvSpPr txBox="1"/>
      </xdr:nvSpPr>
      <xdr:spPr>
        <a:xfrm>
          <a:off x="4782820" y="20726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4" name="TextBox 193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5" name="TextBox 194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6" name="TextBox 195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7" name="TextBox 196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98" name="TextBox 197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99" name="TextBox 198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200" name="TextBox 199"/>
        <xdr:cNvSpPr txBox="1"/>
      </xdr:nvSpPr>
      <xdr:spPr>
        <a:xfrm>
          <a:off x="4782820" y="2247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1" name="TextBox 200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2" name="TextBox 201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3" name="TextBox 202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4" name="TextBox 203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5" name="TextBox 204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6" name="TextBox 205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207" name="TextBox 206"/>
        <xdr:cNvSpPr txBox="1"/>
      </xdr:nvSpPr>
      <xdr:spPr>
        <a:xfrm>
          <a:off x="4782820" y="24231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8" name="TextBox 207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09" name="TextBox 208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0" name="TextBox 209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1" name="TextBox 210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2" name="TextBox 211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3" name="TextBox 212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214" name="TextBox 213"/>
        <xdr:cNvSpPr txBox="1"/>
      </xdr:nvSpPr>
      <xdr:spPr>
        <a:xfrm>
          <a:off x="4782820" y="2598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5" name="TextBox 214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6" name="TextBox 215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7" name="TextBox 216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8" name="TextBox 217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19" name="TextBox 218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0" name="TextBox 219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221" name="TextBox 220"/>
        <xdr:cNvSpPr txBox="1"/>
      </xdr:nvSpPr>
      <xdr:spPr>
        <a:xfrm>
          <a:off x="4782820" y="27736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2" name="TextBox 221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3" name="TextBox 222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4" name="TextBox 223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5" name="TextBox 224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6" name="TextBox 225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27" name="TextBox 226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228" name="TextBox 227"/>
        <xdr:cNvSpPr txBox="1"/>
      </xdr:nvSpPr>
      <xdr:spPr>
        <a:xfrm>
          <a:off x="4782820" y="2948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29" name="TextBox 228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0" name="TextBox 229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1" name="TextBox 230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2" name="TextBox 231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3" name="TextBox 232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4" name="TextBox 233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235" name="TextBox 234"/>
        <xdr:cNvSpPr txBox="1"/>
      </xdr:nvSpPr>
      <xdr:spPr>
        <a:xfrm>
          <a:off x="4782820" y="31242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6" name="TextBox 235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7" name="TextBox 236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8" name="TextBox 237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39" name="TextBox 238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40" name="TextBox 239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1" name="TextBox 240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242" name="TextBox 241"/>
        <xdr:cNvSpPr txBox="1"/>
      </xdr:nvSpPr>
      <xdr:spPr>
        <a:xfrm>
          <a:off x="478282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3" name="TextBox 242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4" name="TextBox 243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5" name="TextBox 244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6" name="TextBox 245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7" name="TextBox 246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48" name="TextBox 247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249" name="TextBox 248"/>
        <xdr:cNvSpPr txBox="1"/>
      </xdr:nvSpPr>
      <xdr:spPr>
        <a:xfrm>
          <a:off x="4782820" y="34747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0" name="TextBox 249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1" name="TextBox 250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2" name="TextBox 251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3" name="TextBox 252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4" name="TextBox 253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5" name="TextBox 254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256" name="TextBox 255"/>
        <xdr:cNvSpPr txBox="1"/>
      </xdr:nvSpPr>
      <xdr:spPr>
        <a:xfrm>
          <a:off x="4782820" y="3649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7" name="TextBox 256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8" name="TextBox 257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59" name="TextBox 258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0" name="TextBox 259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1" name="TextBox 260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2" name="TextBox 261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263" name="TextBox 262"/>
        <xdr:cNvSpPr txBox="1"/>
      </xdr:nvSpPr>
      <xdr:spPr>
        <a:xfrm>
          <a:off x="4782820" y="38252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4" name="TextBox 263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5" name="TextBox 264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6" name="TextBox 265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267" name="TextBox 266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68" name="TextBox 267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69" name="TextBox 268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70" name="TextBox 269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271" name="TextBox 270"/>
        <xdr:cNvSpPr txBox="1"/>
      </xdr:nvSpPr>
      <xdr:spPr>
        <a:xfrm>
          <a:off x="4782820" y="4351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2" name="TextBox 271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3" name="TextBox 272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4" name="TextBox 273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275" name="TextBox 274"/>
        <xdr:cNvSpPr txBox="1"/>
      </xdr:nvSpPr>
      <xdr:spPr>
        <a:xfrm>
          <a:off x="4782820" y="45262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6" name="TextBox 275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7" name="TextBox 276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8" name="TextBox 277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279" name="TextBox 278"/>
        <xdr:cNvSpPr txBox="1"/>
      </xdr:nvSpPr>
      <xdr:spPr>
        <a:xfrm>
          <a:off x="4782820" y="4701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0" name="TextBox 279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1" name="TextBox 280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2" name="TextBox 281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283" name="TextBox 282"/>
        <xdr:cNvSpPr txBox="1"/>
      </xdr:nvSpPr>
      <xdr:spPr>
        <a:xfrm>
          <a:off x="4782820" y="48768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4" name="TextBox 283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5" name="TextBox 284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6" name="TextBox 285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287" name="TextBox 286"/>
        <xdr:cNvSpPr txBox="1"/>
      </xdr:nvSpPr>
      <xdr:spPr>
        <a:xfrm>
          <a:off x="4782820" y="5052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88" name="TextBox 287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89" name="TextBox 288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90" name="TextBox 289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291" name="TextBox 290"/>
        <xdr:cNvSpPr txBox="1"/>
      </xdr:nvSpPr>
      <xdr:spPr>
        <a:xfrm>
          <a:off x="4782820" y="52273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2" name="TextBox 291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3" name="TextBox 292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4" name="TextBox 293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295" name="TextBox 294"/>
        <xdr:cNvSpPr txBox="1"/>
      </xdr:nvSpPr>
      <xdr:spPr>
        <a:xfrm>
          <a:off x="4782820" y="5402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6" name="TextBox 295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7" name="TextBox 296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8" name="TextBox 297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299" name="TextBox 298"/>
        <xdr:cNvSpPr txBox="1"/>
      </xdr:nvSpPr>
      <xdr:spPr>
        <a:xfrm>
          <a:off x="4782820" y="5577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0" name="TextBox 299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1" name="TextBox 300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2" name="TextBox 301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303" name="TextBox 302"/>
        <xdr:cNvSpPr txBox="1"/>
      </xdr:nvSpPr>
      <xdr:spPr>
        <a:xfrm>
          <a:off x="4782820" y="5753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4" name="TextBox 303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5" name="TextBox 304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6" name="TextBox 305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307" name="TextBox 306"/>
        <xdr:cNvSpPr txBox="1"/>
      </xdr:nvSpPr>
      <xdr:spPr>
        <a:xfrm>
          <a:off x="4782820" y="59283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08" name="TextBox 307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09" name="TextBox 308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10" name="TextBox 309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311" name="TextBox 310"/>
        <xdr:cNvSpPr txBox="1"/>
      </xdr:nvSpPr>
      <xdr:spPr>
        <a:xfrm>
          <a:off x="4782820" y="6103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2" name="TextBox 311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3" name="TextBox 312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4" name="TextBox 313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315" name="TextBox 314"/>
        <xdr:cNvSpPr txBox="1"/>
      </xdr:nvSpPr>
      <xdr:spPr>
        <a:xfrm>
          <a:off x="4782820" y="62788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316" name="TextBox 315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17" name="TextBox 316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318" name="TextBox 317"/>
        <xdr:cNvSpPr txBox="1"/>
      </xdr:nvSpPr>
      <xdr:spPr>
        <a:xfrm>
          <a:off x="4782820" y="4000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19" name="TextBox 318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0" name="TextBox 319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1" name="TextBox 320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322" name="TextBox 321"/>
        <xdr:cNvSpPr txBox="1"/>
      </xdr:nvSpPr>
      <xdr:spPr>
        <a:xfrm>
          <a:off x="4782820" y="41757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3" name="TextBox 322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4" name="TextBox 323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325" name="TextBox 324"/>
        <xdr:cNvSpPr txBox="1"/>
      </xdr:nvSpPr>
      <xdr:spPr>
        <a:xfrm>
          <a:off x="4427220" y="137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26" name="TextBox 325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7" name="TextBox 326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28" name="TextBox 327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329" name="TextBox 328"/>
        <xdr:cNvSpPr txBox="1"/>
      </xdr:nvSpPr>
      <xdr:spPr>
        <a:xfrm>
          <a:off x="4427220" y="1546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0" name="TextBox 329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1" name="TextBox 330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2" name="TextBox 331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333" name="TextBox 332"/>
        <xdr:cNvSpPr txBox="1"/>
      </xdr:nvSpPr>
      <xdr:spPr>
        <a:xfrm>
          <a:off x="4782820" y="13716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4" name="TextBox 333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335" name="TextBox 334"/>
        <xdr:cNvSpPr txBox="1"/>
      </xdr:nvSpPr>
      <xdr:spPr>
        <a:xfrm>
          <a:off x="4782820" y="1546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36" name="TextBox 335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37" name="TextBox 336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338" name="TextBox 337"/>
        <xdr:cNvSpPr txBox="1"/>
      </xdr:nvSpPr>
      <xdr:spPr>
        <a:xfrm>
          <a:off x="4782820" y="1013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39" name="TextBox 338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0" name="TextBox 339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1" name="TextBox 340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342" name="TextBox 341"/>
        <xdr:cNvSpPr txBox="1"/>
      </xdr:nvSpPr>
      <xdr:spPr>
        <a:xfrm>
          <a:off x="4782820" y="1196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144" name="TextBox 1143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145" name="TextBox 1144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6" name="TextBox 1145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7" name="TextBox 1146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8" name="TextBox 114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49" name="TextBox 114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150" name="TextBox 114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151" name="TextBox 1150"/>
        <xdr:cNvSpPr txBox="1"/>
      </xdr:nvSpPr>
      <xdr:spPr>
        <a:xfrm>
          <a:off x="4953000" y="62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152" name="TextBox 1151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153" name="TextBox 1152"/>
        <xdr:cNvSpPr txBox="1"/>
      </xdr:nvSpPr>
      <xdr:spPr>
        <a:xfrm>
          <a:off x="4953000" y="6248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154" name="TextBox 1153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55" name="TextBox 115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156" name="TextBox 1155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157" name="TextBox 115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58" name="TextBox 1157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159" name="TextBox 1158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0" name="TextBox 1159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161" name="TextBox 1160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162" name="TextBox 116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3" name="TextBox 1162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164" name="TextBox 116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65" name="TextBox 1164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166" name="TextBox 1165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167" name="TextBox 116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68" name="TextBox 1167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169" name="TextBox 116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0" name="TextBox 1169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171" name="TextBox 1170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172" name="TextBox 1171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3" name="TextBox 1172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174" name="TextBox 117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75" name="TextBox 1174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176" name="TextBox 1175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177" name="TextBox 117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78" name="TextBox 1177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179" name="TextBox 1178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0" name="TextBox 1179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181" name="TextBox 1180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182" name="TextBox 118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3" name="TextBox 1182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184" name="TextBox 118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85" name="TextBox 1184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186" name="TextBox 1185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187" name="TextBox 118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88" name="TextBox 1187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189" name="TextBox 118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0" name="TextBox 1189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191" name="TextBox 1190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192" name="TextBox 1191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3" name="TextBox 1192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194" name="TextBox 119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195" name="TextBox 1194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196" name="TextBox 1195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197" name="TextBox 1196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198" name="TextBox 1197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199" name="TextBox 119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0" name="TextBox 1199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201" name="TextBox 1200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202" name="TextBox 120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3" name="TextBox 1202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204" name="TextBox 1203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05" name="TextBox 1204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206" name="TextBox 1205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207" name="TextBox 120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08" name="TextBox 1207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209" name="TextBox 120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0" name="TextBox 1209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211" name="TextBox 1210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212" name="TextBox 121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3" name="TextBox 1212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214" name="TextBox 121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15" name="TextBox 1214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216" name="TextBox 1215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217" name="TextBox 1216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18" name="TextBox 1217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219" name="TextBox 121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0" name="TextBox 1219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221" name="TextBox 1220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222" name="TextBox 1221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3" name="TextBox 1222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24" name="TextBox 122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25" name="TextBox 1224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226" name="TextBox 1225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27" name="TextBox 122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28" name="TextBox 1227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29" name="TextBox 1228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0" name="TextBox 1229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231" name="TextBox 1230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32" name="TextBox 123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3" name="TextBox 1232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234" name="TextBox 123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235" name="TextBox 1234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236" name="TextBox 1235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237" name="TextBox 123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238" name="TextBox 1237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239" name="TextBox 123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240" name="TextBox 1239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241" name="TextBox 1240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242" name="TextBox 124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43" name="TextBox 1242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244" name="TextBox 1243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245" name="TextBox 1244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6" name="TextBox 1245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247" name="TextBox 1246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248" name="TextBox 124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49" name="TextBox 1248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250" name="TextBox 1249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251" name="TextBox 1250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52" name="TextBox 1251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253" name="TextBox 1252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254" name="TextBox 1253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255" name="TextBox 1254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256" name="TextBox 1255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257" name="TextBox 125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258" name="TextBox 1257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259" name="TextBox 1258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260" name="TextBox 1259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261" name="TextBox 1260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262" name="TextBox 1261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263" name="TextBox 126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264" name="TextBox 1263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265" name="TextBox 1264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266" name="TextBox 1265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267" name="TextBox 1266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268" name="TextBox 1267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269" name="TextBox 126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270" name="TextBox 1269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271" name="TextBox 1270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272" name="TextBox 127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273" name="TextBox 1272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274" name="TextBox 1273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275" name="TextBox 1274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276" name="TextBox 127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277" name="TextBox 127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78" name="TextBox 1277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79" name="TextBox 1278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80" name="TextBox 1279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1" name="TextBox 128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282" name="TextBox 1281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3" name="TextBox 128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284" name="TextBox 1283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285" name="TextBox 128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6" name="TextBox 128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287" name="TextBox 128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8" name="TextBox 1287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89" name="TextBox 128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0" name="TextBox 128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1" name="TextBox 129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2" name="TextBox 129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3" name="TextBox 1292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294" name="TextBox 129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5" name="TextBox 1294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6" name="TextBox 129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7" name="TextBox 129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8" name="TextBox 129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299" name="TextBox 129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0" name="TextBox 1299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301" name="TextBox 1300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2" name="TextBox 1301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3" name="TextBox 130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4" name="TextBox 130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5" name="TextBox 130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6" name="TextBox 130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07" name="TextBox 1306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308" name="TextBox 130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09" name="TextBox 1308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0" name="TextBox 1309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1" name="TextBox 1310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2" name="TextBox 131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3" name="TextBox 131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4" name="TextBox 131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315" name="TextBox 131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6" name="TextBox 1315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7" name="TextBox 131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8" name="TextBox 1317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19" name="TextBox 1318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20" name="TextBox 1319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1" name="TextBox 1320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322" name="TextBox 132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3" name="TextBox 1322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4" name="TextBox 132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5" name="TextBox 132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6" name="TextBox 132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7" name="TextBox 1326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28" name="TextBox 1327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329" name="TextBox 132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0" name="TextBox 1329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1" name="TextBox 133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2" name="TextBox 133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3" name="TextBox 133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4" name="TextBox 133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5" name="TextBox 1334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336" name="TextBox 1335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7" name="TextBox 1336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8" name="TextBox 133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39" name="TextBox 133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0" name="TextBox 133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1" name="TextBox 134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2" name="TextBox 1341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343" name="TextBox 134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4" name="TextBox 1343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5" name="TextBox 1344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6" name="TextBox 1345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7" name="TextBox 134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48" name="TextBox 134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49" name="TextBox 134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350" name="TextBox 134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1" name="TextBox 1350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2" name="TextBox 135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3" name="TextBox 1352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4" name="TextBox 1353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5" name="TextBox 1354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6" name="TextBox 1355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357" name="TextBox 135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8" name="TextBox 1357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59" name="TextBox 135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0" name="TextBox 135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1" name="TextBox 136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2" name="TextBox 1361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3" name="TextBox 1362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364" name="TextBox 136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5" name="TextBox 1364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6" name="TextBox 136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7" name="TextBox 136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8" name="TextBox 136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69" name="TextBox 136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0" name="TextBox 1369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371" name="TextBox 1370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2" name="TextBox 1371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3" name="TextBox 137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4" name="TextBox 137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5" name="TextBox 137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6" name="TextBox 137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77" name="TextBox 137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378" name="TextBox 137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79" name="TextBox 1378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0" name="TextBox 1379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1" name="TextBox 1380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2" name="TextBox 138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3" name="TextBox 138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4" name="TextBox 138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385" name="TextBox 138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6" name="TextBox 1385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7" name="TextBox 138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8" name="TextBox 138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389" name="TextBox 1388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0" name="TextBox 1389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1" name="TextBox 139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2" name="TextBox 139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393" name="TextBox 139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4" name="TextBox 139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5" name="TextBox 1394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6" name="TextBox 1395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397" name="TextBox 1396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398" name="TextBox 139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399" name="TextBox 139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400" name="TextBox 139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401" name="TextBox 140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2" name="TextBox 140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3" name="TextBox 1402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4" name="TextBox 1403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405" name="TextBox 1404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6" name="TextBox 1405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7" name="TextBox 1406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8" name="TextBox 1407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409" name="TextBox 140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0" name="TextBox 140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1" name="TextBox 1410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2" name="TextBox 1411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413" name="TextBox 1412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4" name="TextBox 141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5" name="TextBox 141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6" name="TextBox 141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417" name="TextBox 141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18" name="TextBox 1417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19" name="TextBox 1418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20" name="TextBox 1419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421" name="TextBox 1420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2" name="TextBox 142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3" name="TextBox 142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4" name="TextBox 1423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425" name="TextBox 1424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6" name="TextBox 142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7" name="TextBox 1426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8" name="TextBox 1427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429" name="TextBox 142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0" name="TextBox 1429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1" name="TextBox 143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2" name="TextBox 143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433" name="TextBox 143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4" name="TextBox 143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5" name="TextBox 1434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6" name="TextBox 1435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437" name="TextBox 1436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438" name="TextBox 143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39" name="TextBox 143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440" name="TextBox 1439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1" name="TextBox 1440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2" name="TextBox 1441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3" name="TextBox 1442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444" name="TextBox 144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45" name="TextBox 144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46" name="TextBox 1445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47" name="TextBox 1446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48" name="TextBox 144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49" name="TextBox 1448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0" name="TextBox 144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51" name="TextBox 1450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2" name="TextBox 145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3" name="TextBox 1452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4" name="TextBox 1453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55" name="TextBox 145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6" name="TextBox 145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57" name="TextBox 145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458" name="TextBox 1457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59" name="TextBox 145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460" name="TextBox 1459"/>
        <xdr:cNvSpPr txBox="1"/>
      </xdr:nvSpPr>
      <xdr:spPr>
        <a:xfrm>
          <a:off x="5308600" y="6248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1" name="TextBox 146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2" name="TextBox 1461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3" name="TextBox 146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4" name="TextBox 1463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465" name="TextBox 1464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4</xdr:row>
      <xdr:rowOff>228600</xdr:rowOff>
    </xdr:from>
    <xdr:ext cx="184731" cy="264560"/>
    <xdr:sp macro="" textlink="">
      <xdr:nvSpPr>
        <xdr:cNvPr id="1466" name="TextBox 1465"/>
        <xdr:cNvSpPr txBox="1"/>
      </xdr:nvSpPr>
      <xdr:spPr>
        <a:xfrm>
          <a:off x="4953000" y="922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7" name="TextBox 146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8" name="TextBox 1467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69" name="TextBox 146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0" name="TextBox 1469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1" name="TextBox 147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2" name="TextBox 1471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473" name="TextBox 1472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74" name="TextBox 1473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5</xdr:row>
      <xdr:rowOff>228600</xdr:rowOff>
    </xdr:from>
    <xdr:ext cx="184731" cy="264560"/>
    <xdr:sp macro="" textlink="">
      <xdr:nvSpPr>
        <xdr:cNvPr id="1475" name="TextBox 1474"/>
        <xdr:cNvSpPr txBox="1"/>
      </xdr:nvSpPr>
      <xdr:spPr>
        <a:xfrm>
          <a:off x="4953000" y="1104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6" name="TextBox 1475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7" name="TextBox 147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8" name="TextBox 147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79" name="TextBox 1478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0" name="TextBox 1479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1" name="TextBox 1480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482" name="TextBox 148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83" name="TextBox 1482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6</xdr:row>
      <xdr:rowOff>228600</xdr:rowOff>
    </xdr:from>
    <xdr:ext cx="184731" cy="264560"/>
    <xdr:sp macro="" textlink="">
      <xdr:nvSpPr>
        <xdr:cNvPr id="1484" name="TextBox 1483"/>
        <xdr:cNvSpPr txBox="1"/>
      </xdr:nvSpPr>
      <xdr:spPr>
        <a:xfrm>
          <a:off x="4953000" y="1287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5" name="TextBox 1484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6" name="TextBox 1485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7" name="TextBox 1486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8" name="TextBox 1487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89" name="TextBox 148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90" name="TextBox 148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491" name="TextBox 149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492" name="TextBox 1491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7</xdr:row>
      <xdr:rowOff>228600</xdr:rowOff>
    </xdr:from>
    <xdr:ext cx="184731" cy="264560"/>
    <xdr:sp macro="" textlink="">
      <xdr:nvSpPr>
        <xdr:cNvPr id="1493" name="TextBox 1492"/>
        <xdr:cNvSpPr txBox="1"/>
      </xdr:nvSpPr>
      <xdr:spPr>
        <a:xfrm>
          <a:off x="4953000" y="1470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4" name="TextBox 1493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5" name="TextBox 1494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6" name="TextBox 149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7" name="TextBox 149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8" name="TextBox 149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499" name="TextBox 149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500" name="TextBox 1499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501" name="TextBox 1500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8</xdr:row>
      <xdr:rowOff>228600</xdr:rowOff>
    </xdr:from>
    <xdr:ext cx="184731" cy="264560"/>
    <xdr:sp macro="" textlink="">
      <xdr:nvSpPr>
        <xdr:cNvPr id="1502" name="TextBox 1501"/>
        <xdr:cNvSpPr txBox="1"/>
      </xdr:nvSpPr>
      <xdr:spPr>
        <a:xfrm>
          <a:off x="4953000" y="1653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3" name="TextBox 150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4" name="TextBox 150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5" name="TextBox 150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6" name="TextBox 150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7" name="TextBox 150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8" name="TextBox 150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509" name="TextBox 1508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510" name="TextBox 1509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9</xdr:row>
      <xdr:rowOff>228600</xdr:rowOff>
    </xdr:from>
    <xdr:ext cx="184731" cy="264560"/>
    <xdr:sp macro="" textlink="">
      <xdr:nvSpPr>
        <xdr:cNvPr id="1511" name="TextBox 1510"/>
        <xdr:cNvSpPr txBox="1"/>
      </xdr:nvSpPr>
      <xdr:spPr>
        <a:xfrm>
          <a:off x="4953000" y="18364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2" name="TextBox 151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3" name="TextBox 151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4" name="TextBox 1513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5" name="TextBox 151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6" name="TextBox 1515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7" name="TextBox 1516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518" name="TextBox 1517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519" name="TextBox 1518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10</xdr:row>
      <xdr:rowOff>228600</xdr:rowOff>
    </xdr:from>
    <xdr:ext cx="184731" cy="264560"/>
    <xdr:sp macro="" textlink="">
      <xdr:nvSpPr>
        <xdr:cNvPr id="1520" name="TextBox 1519"/>
        <xdr:cNvSpPr txBox="1"/>
      </xdr:nvSpPr>
      <xdr:spPr>
        <a:xfrm>
          <a:off x="4953000" y="20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1" name="TextBox 1520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2" name="TextBox 152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3" name="TextBox 1522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4" name="TextBox 1523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5" name="TextBox 1524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6" name="TextBox 1525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527" name="TextBox 152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528" name="TextBox 1527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11</xdr:row>
      <xdr:rowOff>228600</xdr:rowOff>
    </xdr:from>
    <xdr:ext cx="184731" cy="264560"/>
    <xdr:sp macro="" textlink="">
      <xdr:nvSpPr>
        <xdr:cNvPr id="1529" name="TextBox 1528"/>
        <xdr:cNvSpPr txBox="1"/>
      </xdr:nvSpPr>
      <xdr:spPr>
        <a:xfrm>
          <a:off x="4953000" y="22021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0" name="TextBox 1529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1" name="TextBox 1530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2" name="TextBox 1531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3" name="TextBox 1532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4" name="TextBox 153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5" name="TextBox 153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536" name="TextBox 153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537" name="TextBox 1536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12</xdr:row>
      <xdr:rowOff>228600</xdr:rowOff>
    </xdr:from>
    <xdr:ext cx="184731" cy="264560"/>
    <xdr:sp macro="" textlink="">
      <xdr:nvSpPr>
        <xdr:cNvPr id="1538" name="TextBox 1537"/>
        <xdr:cNvSpPr txBox="1"/>
      </xdr:nvSpPr>
      <xdr:spPr>
        <a:xfrm>
          <a:off x="4953000" y="23850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39" name="TextBox 1538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0" name="TextBox 1539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1" name="TextBox 154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2" name="TextBox 154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3" name="TextBox 154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4" name="TextBox 154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545" name="TextBox 1544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546" name="TextBox 1545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13</xdr:row>
      <xdr:rowOff>228600</xdr:rowOff>
    </xdr:from>
    <xdr:ext cx="184731" cy="264560"/>
    <xdr:sp macro="" textlink="">
      <xdr:nvSpPr>
        <xdr:cNvPr id="1547" name="TextBox 1546"/>
        <xdr:cNvSpPr txBox="1"/>
      </xdr:nvSpPr>
      <xdr:spPr>
        <a:xfrm>
          <a:off x="4953000" y="25679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48" name="TextBox 154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49" name="TextBox 154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0" name="TextBox 154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1" name="TextBox 155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2" name="TextBox 155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3" name="TextBox 155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554" name="TextBox 1553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555" name="TextBox 1554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14</xdr:row>
      <xdr:rowOff>228600</xdr:rowOff>
    </xdr:from>
    <xdr:ext cx="184731" cy="264560"/>
    <xdr:sp macro="" textlink="">
      <xdr:nvSpPr>
        <xdr:cNvPr id="1556" name="TextBox 1555"/>
        <xdr:cNvSpPr txBox="1"/>
      </xdr:nvSpPr>
      <xdr:spPr>
        <a:xfrm>
          <a:off x="4953000" y="27508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7" name="TextBox 155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8" name="TextBox 155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59" name="TextBox 1558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0" name="TextBox 155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1" name="TextBox 1560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2" name="TextBox 1561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563" name="TextBox 1562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564" name="TextBox 1563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15</xdr:row>
      <xdr:rowOff>228600</xdr:rowOff>
    </xdr:from>
    <xdr:ext cx="184731" cy="264560"/>
    <xdr:sp macro="" textlink="">
      <xdr:nvSpPr>
        <xdr:cNvPr id="1565" name="TextBox 1564"/>
        <xdr:cNvSpPr txBox="1"/>
      </xdr:nvSpPr>
      <xdr:spPr>
        <a:xfrm>
          <a:off x="4953000" y="2933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6" name="TextBox 1565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7" name="TextBox 156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8" name="TextBox 1567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69" name="TextBox 1568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0" name="TextBox 1569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1" name="TextBox 1570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572" name="TextBox 157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573" name="TextBox 1572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16</xdr:row>
      <xdr:rowOff>228600</xdr:rowOff>
    </xdr:from>
    <xdr:ext cx="184731" cy="264560"/>
    <xdr:sp macro="" textlink="">
      <xdr:nvSpPr>
        <xdr:cNvPr id="1574" name="TextBox 1573"/>
        <xdr:cNvSpPr txBox="1"/>
      </xdr:nvSpPr>
      <xdr:spPr>
        <a:xfrm>
          <a:off x="4953000" y="31165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5" name="TextBox 1574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6" name="TextBox 1575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7" name="TextBox 1576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8" name="TextBox 1577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79" name="TextBox 157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80" name="TextBox 157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581" name="TextBox 158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582" name="TextBox 1581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17</xdr:row>
      <xdr:rowOff>228600</xdr:rowOff>
    </xdr:from>
    <xdr:ext cx="184731" cy="264560"/>
    <xdr:sp macro="" textlink="">
      <xdr:nvSpPr>
        <xdr:cNvPr id="1583" name="TextBox 1582"/>
        <xdr:cNvSpPr txBox="1"/>
      </xdr:nvSpPr>
      <xdr:spPr>
        <a:xfrm>
          <a:off x="4953000" y="32994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4" name="TextBox 1583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5" name="TextBox 1584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6" name="TextBox 158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7" name="TextBox 158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8" name="TextBox 158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89" name="TextBox 158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590" name="TextBox 1589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591" name="TextBox 1590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18</xdr:row>
      <xdr:rowOff>228600</xdr:rowOff>
    </xdr:from>
    <xdr:ext cx="184731" cy="264560"/>
    <xdr:sp macro="" textlink="">
      <xdr:nvSpPr>
        <xdr:cNvPr id="1592" name="TextBox 1591"/>
        <xdr:cNvSpPr txBox="1"/>
      </xdr:nvSpPr>
      <xdr:spPr>
        <a:xfrm>
          <a:off x="4953000" y="3482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3" name="TextBox 159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4" name="TextBox 159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5" name="TextBox 159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6" name="TextBox 159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7" name="TextBox 159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8" name="TextBox 159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599" name="TextBox 1598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600" name="TextBox 1599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19</xdr:row>
      <xdr:rowOff>228600</xdr:rowOff>
    </xdr:from>
    <xdr:ext cx="184731" cy="264560"/>
    <xdr:sp macro="" textlink="">
      <xdr:nvSpPr>
        <xdr:cNvPr id="1601" name="TextBox 1600"/>
        <xdr:cNvSpPr txBox="1"/>
      </xdr:nvSpPr>
      <xdr:spPr>
        <a:xfrm>
          <a:off x="495300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2" name="TextBox 160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3" name="TextBox 160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4" name="TextBox 1603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5" name="TextBox 160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6" name="TextBox 1605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7" name="TextBox 1606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608" name="TextBox 1607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609" name="TextBox 1608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20</xdr:row>
      <xdr:rowOff>228600</xdr:rowOff>
    </xdr:from>
    <xdr:ext cx="184731" cy="264560"/>
    <xdr:sp macro="" textlink="">
      <xdr:nvSpPr>
        <xdr:cNvPr id="1610" name="TextBox 1609"/>
        <xdr:cNvSpPr txBox="1"/>
      </xdr:nvSpPr>
      <xdr:spPr>
        <a:xfrm>
          <a:off x="49530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1" name="TextBox 1610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2" name="TextBox 1611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3" name="TextBox 1612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4" name="TextBox 1613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5" name="TextBox 1614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6" name="TextBox 1615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617" name="TextBox 161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618" name="TextBox 1617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21</xdr:row>
      <xdr:rowOff>228600</xdr:rowOff>
    </xdr:from>
    <xdr:ext cx="184731" cy="264560"/>
    <xdr:sp macro="" textlink="">
      <xdr:nvSpPr>
        <xdr:cNvPr id="1619" name="TextBox 1618"/>
        <xdr:cNvSpPr txBox="1"/>
      </xdr:nvSpPr>
      <xdr:spPr>
        <a:xfrm>
          <a:off x="4953000" y="40309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0" name="TextBox 1619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1" name="TextBox 1620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2" name="TextBox 1621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3" name="TextBox 1622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4" name="TextBox 162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5" name="TextBox 1624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626" name="TextBox 1625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627" name="TextBox 1626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22</xdr:row>
      <xdr:rowOff>228600</xdr:rowOff>
    </xdr:from>
    <xdr:ext cx="184731" cy="264560"/>
    <xdr:sp macro="" textlink="">
      <xdr:nvSpPr>
        <xdr:cNvPr id="1628" name="TextBox 1627"/>
        <xdr:cNvSpPr txBox="1"/>
      </xdr:nvSpPr>
      <xdr:spPr>
        <a:xfrm>
          <a:off x="4953000" y="42138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29" name="TextBox 1628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0" name="TextBox 1629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1" name="TextBox 163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2" name="TextBox 163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3" name="TextBox 163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4" name="TextBox 1633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635" name="TextBox 1634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636" name="TextBox 1635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23</xdr:row>
      <xdr:rowOff>228600</xdr:rowOff>
    </xdr:from>
    <xdr:ext cx="184731" cy="264560"/>
    <xdr:sp macro="" textlink="">
      <xdr:nvSpPr>
        <xdr:cNvPr id="1637" name="TextBox 1636"/>
        <xdr:cNvSpPr txBox="1"/>
      </xdr:nvSpPr>
      <xdr:spPr>
        <a:xfrm>
          <a:off x="4953000" y="4396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38" name="TextBox 1637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39" name="TextBox 1638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0" name="TextBox 1639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1" name="TextBox 1640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2" name="TextBox 1641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3" name="TextBox 1642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644" name="TextBox 164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645" name="TextBox 1644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24</xdr:row>
      <xdr:rowOff>228600</xdr:rowOff>
    </xdr:from>
    <xdr:ext cx="184731" cy="264560"/>
    <xdr:sp macro="" textlink="">
      <xdr:nvSpPr>
        <xdr:cNvPr id="1646" name="TextBox 1645"/>
        <xdr:cNvSpPr txBox="1"/>
      </xdr:nvSpPr>
      <xdr:spPr>
        <a:xfrm>
          <a:off x="4953000" y="45796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7" name="TextBox 1646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8" name="TextBox 164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49" name="TextBox 164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0" name="TextBox 164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1" name="TextBox 165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2" name="TextBox 1651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653" name="TextBox 1652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654" name="TextBox 1653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25</xdr:row>
      <xdr:rowOff>228600</xdr:rowOff>
    </xdr:from>
    <xdr:ext cx="184731" cy="264560"/>
    <xdr:sp macro="" textlink="">
      <xdr:nvSpPr>
        <xdr:cNvPr id="1655" name="TextBox 1654"/>
        <xdr:cNvSpPr txBox="1"/>
      </xdr:nvSpPr>
      <xdr:spPr>
        <a:xfrm>
          <a:off x="4953000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6" name="TextBox 1655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7" name="TextBox 1656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8" name="TextBox 1657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59" name="TextBox 1658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0" name="TextBox 1659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1" name="TextBox 1660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662" name="TextBox 166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663" name="TextBox 1662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26</xdr:row>
      <xdr:rowOff>228600</xdr:rowOff>
    </xdr:from>
    <xdr:ext cx="184731" cy="264560"/>
    <xdr:sp macro="" textlink="">
      <xdr:nvSpPr>
        <xdr:cNvPr id="1664" name="TextBox 1663"/>
        <xdr:cNvSpPr txBox="1"/>
      </xdr:nvSpPr>
      <xdr:spPr>
        <a:xfrm>
          <a:off x="4953000" y="49453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5" name="TextBox 1664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6" name="TextBox 1665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7" name="TextBox 1666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8" name="TextBox 1667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69" name="TextBox 166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70" name="TextBox 1669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671" name="TextBox 1670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672" name="TextBox 1671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27</xdr:row>
      <xdr:rowOff>228600</xdr:rowOff>
    </xdr:from>
    <xdr:ext cx="184731" cy="264560"/>
    <xdr:sp macro="" textlink="">
      <xdr:nvSpPr>
        <xdr:cNvPr id="1673" name="TextBox 1672"/>
        <xdr:cNvSpPr txBox="1"/>
      </xdr:nvSpPr>
      <xdr:spPr>
        <a:xfrm>
          <a:off x="4953000" y="51282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4" name="TextBox 1673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5" name="TextBox 1674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6" name="TextBox 1675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7" name="TextBox 167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8" name="TextBox 1677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79" name="TextBox 1678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680" name="TextBox 167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681" name="TextBox 1680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28</xdr:row>
      <xdr:rowOff>228600</xdr:rowOff>
    </xdr:from>
    <xdr:ext cx="184731" cy="264560"/>
    <xdr:sp macro="" textlink="">
      <xdr:nvSpPr>
        <xdr:cNvPr id="1682" name="TextBox 1681"/>
        <xdr:cNvSpPr txBox="1"/>
      </xdr:nvSpPr>
      <xdr:spPr>
        <a:xfrm>
          <a:off x="4953000" y="5311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3" name="TextBox 1682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4" name="TextBox 168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5" name="TextBox 168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6" name="TextBox 168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7" name="TextBox 168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8" name="TextBox 1687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689" name="TextBox 1688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690" name="TextBox 1689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29</xdr:row>
      <xdr:rowOff>228600</xdr:rowOff>
    </xdr:from>
    <xdr:ext cx="184731" cy="264560"/>
    <xdr:sp macro="" textlink="">
      <xdr:nvSpPr>
        <xdr:cNvPr id="1691" name="TextBox 1690"/>
        <xdr:cNvSpPr txBox="1"/>
      </xdr:nvSpPr>
      <xdr:spPr>
        <a:xfrm>
          <a:off x="4953000" y="54940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2" name="TextBox 1691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3" name="TextBox 169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4" name="TextBox 1693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5" name="TextBox 1694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6" name="TextBox 1695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7" name="TextBox 1696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698" name="TextBox 1697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699" name="TextBox 1698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30</xdr:row>
      <xdr:rowOff>228600</xdr:rowOff>
    </xdr:from>
    <xdr:ext cx="184731" cy="264560"/>
    <xdr:sp macro="" textlink="">
      <xdr:nvSpPr>
        <xdr:cNvPr id="1700" name="TextBox 1699"/>
        <xdr:cNvSpPr txBox="1"/>
      </xdr:nvSpPr>
      <xdr:spPr>
        <a:xfrm>
          <a:off x="4953000" y="567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1" name="TextBox 1700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2" name="TextBox 170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3" name="TextBox 170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4" name="TextBox 1703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5" name="TextBox 1704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6" name="TextBox 1705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707" name="TextBox 1706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708" name="TextBox 1707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31</xdr:row>
      <xdr:rowOff>228600</xdr:rowOff>
    </xdr:from>
    <xdr:ext cx="184731" cy="264560"/>
    <xdr:sp macro="" textlink="">
      <xdr:nvSpPr>
        <xdr:cNvPr id="1709" name="TextBox 1708"/>
        <xdr:cNvSpPr txBox="1"/>
      </xdr:nvSpPr>
      <xdr:spPr>
        <a:xfrm>
          <a:off x="4953000" y="58597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0" name="TextBox 1709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1" name="TextBox 1710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2" name="TextBox 1711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3" name="TextBox 1712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4" name="TextBox 1713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5" name="TextBox 1714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716" name="TextBox 171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717" name="TextBox 1716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32</xdr:row>
      <xdr:rowOff>228600</xdr:rowOff>
    </xdr:from>
    <xdr:ext cx="184731" cy="264560"/>
    <xdr:sp macro="" textlink="">
      <xdr:nvSpPr>
        <xdr:cNvPr id="1718" name="TextBox 1717"/>
        <xdr:cNvSpPr txBox="1"/>
      </xdr:nvSpPr>
      <xdr:spPr>
        <a:xfrm>
          <a:off x="4953000" y="6042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19" name="TextBox 1718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0" name="TextBox 1719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1" name="TextBox 172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2" name="TextBox 172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3" name="TextBox 172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4" name="TextBox 1723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725" name="TextBox 1724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726" name="TextBox 1725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33</xdr:row>
      <xdr:rowOff>228600</xdr:rowOff>
    </xdr:from>
    <xdr:ext cx="184731" cy="264560"/>
    <xdr:sp macro="" textlink="">
      <xdr:nvSpPr>
        <xdr:cNvPr id="1727" name="TextBox 1726"/>
        <xdr:cNvSpPr txBox="1"/>
      </xdr:nvSpPr>
      <xdr:spPr>
        <a:xfrm>
          <a:off x="4953000" y="6225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28" name="TextBox 172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29" name="TextBox 172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0" name="TextBox 172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1" name="TextBox 1730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2" name="TextBox 1731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3" name="TextBox 1732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734" name="TextBox 173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5" name="TextBox 1734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6" name="TextBox 1735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7" name="TextBox 1736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8" name="TextBox 1737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39" name="TextBox 1738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40" name="TextBox 1739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4</xdr:row>
      <xdr:rowOff>228600</xdr:rowOff>
    </xdr:from>
    <xdr:ext cx="178361" cy="283457"/>
    <xdr:sp macro="" textlink="">
      <xdr:nvSpPr>
        <xdr:cNvPr id="1741" name="TextBox 1740"/>
        <xdr:cNvSpPr txBox="1"/>
      </xdr:nvSpPr>
      <xdr:spPr>
        <a:xfrm>
          <a:off x="5308600" y="922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2" name="TextBox 1741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3" name="TextBox 1742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4" name="TextBox 1743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5" name="TextBox 1744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6" name="TextBox 1745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7" name="TextBox 1746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5</xdr:row>
      <xdr:rowOff>228600</xdr:rowOff>
    </xdr:from>
    <xdr:ext cx="178361" cy="283457"/>
    <xdr:sp macro="" textlink="">
      <xdr:nvSpPr>
        <xdr:cNvPr id="1748" name="TextBox 1747"/>
        <xdr:cNvSpPr txBox="1"/>
      </xdr:nvSpPr>
      <xdr:spPr>
        <a:xfrm>
          <a:off x="5308600" y="1104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49" name="TextBox 1748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0" name="TextBox 1749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1" name="TextBox 1750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2" name="TextBox 1751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3" name="TextBox 1752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4" name="TextBox 1753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6</xdr:row>
      <xdr:rowOff>228600</xdr:rowOff>
    </xdr:from>
    <xdr:ext cx="178361" cy="283457"/>
    <xdr:sp macro="" textlink="">
      <xdr:nvSpPr>
        <xdr:cNvPr id="1755" name="TextBox 1754"/>
        <xdr:cNvSpPr txBox="1"/>
      </xdr:nvSpPr>
      <xdr:spPr>
        <a:xfrm>
          <a:off x="5308600" y="1287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6" name="TextBox 1755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7" name="TextBox 1756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8" name="TextBox 1757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59" name="TextBox 1758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0" name="TextBox 1759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1" name="TextBox 1760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7</xdr:row>
      <xdr:rowOff>228600</xdr:rowOff>
    </xdr:from>
    <xdr:ext cx="178361" cy="283457"/>
    <xdr:sp macro="" textlink="">
      <xdr:nvSpPr>
        <xdr:cNvPr id="1762" name="TextBox 1761"/>
        <xdr:cNvSpPr txBox="1"/>
      </xdr:nvSpPr>
      <xdr:spPr>
        <a:xfrm>
          <a:off x="5308600" y="1470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3" name="TextBox 1762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4" name="TextBox 1763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5" name="TextBox 1764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6" name="TextBox 1765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7" name="TextBox 1766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8" name="TextBox 1767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8</xdr:row>
      <xdr:rowOff>228600</xdr:rowOff>
    </xdr:from>
    <xdr:ext cx="178361" cy="283457"/>
    <xdr:sp macro="" textlink="">
      <xdr:nvSpPr>
        <xdr:cNvPr id="1769" name="TextBox 1768"/>
        <xdr:cNvSpPr txBox="1"/>
      </xdr:nvSpPr>
      <xdr:spPr>
        <a:xfrm>
          <a:off x="5308600" y="1653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0" name="TextBox 1769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1" name="TextBox 1770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2" name="TextBox 1771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3" name="TextBox 1772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4" name="TextBox 1773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5" name="TextBox 1774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9</xdr:row>
      <xdr:rowOff>228600</xdr:rowOff>
    </xdr:from>
    <xdr:ext cx="178361" cy="283457"/>
    <xdr:sp macro="" textlink="">
      <xdr:nvSpPr>
        <xdr:cNvPr id="1776" name="TextBox 1775"/>
        <xdr:cNvSpPr txBox="1"/>
      </xdr:nvSpPr>
      <xdr:spPr>
        <a:xfrm>
          <a:off x="5308600" y="18364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7" name="TextBox 1776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8" name="TextBox 1777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79" name="TextBox 1778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0" name="TextBox 1779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1" name="TextBox 1780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2" name="TextBox 1781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10</xdr:row>
      <xdr:rowOff>228600</xdr:rowOff>
    </xdr:from>
    <xdr:ext cx="178361" cy="283457"/>
    <xdr:sp macro="" textlink="">
      <xdr:nvSpPr>
        <xdr:cNvPr id="1783" name="TextBox 1782"/>
        <xdr:cNvSpPr txBox="1"/>
      </xdr:nvSpPr>
      <xdr:spPr>
        <a:xfrm>
          <a:off x="5308600" y="20193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4" name="TextBox 1783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5" name="TextBox 1784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6" name="TextBox 1785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7" name="TextBox 1786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8" name="TextBox 1787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89" name="TextBox 1788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11</xdr:row>
      <xdr:rowOff>228600</xdr:rowOff>
    </xdr:from>
    <xdr:ext cx="178361" cy="283457"/>
    <xdr:sp macro="" textlink="">
      <xdr:nvSpPr>
        <xdr:cNvPr id="1790" name="TextBox 1789"/>
        <xdr:cNvSpPr txBox="1"/>
      </xdr:nvSpPr>
      <xdr:spPr>
        <a:xfrm>
          <a:off x="5308600" y="22021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1" name="TextBox 1790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2" name="TextBox 1791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3" name="TextBox 1792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4" name="TextBox 1793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5" name="TextBox 1794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6" name="TextBox 1795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12</xdr:row>
      <xdr:rowOff>228600</xdr:rowOff>
    </xdr:from>
    <xdr:ext cx="178361" cy="283457"/>
    <xdr:sp macro="" textlink="">
      <xdr:nvSpPr>
        <xdr:cNvPr id="1797" name="TextBox 1796"/>
        <xdr:cNvSpPr txBox="1"/>
      </xdr:nvSpPr>
      <xdr:spPr>
        <a:xfrm>
          <a:off x="5308600" y="23850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798" name="TextBox 1797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799" name="TextBox 1798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0" name="TextBox 1799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1" name="TextBox 1800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2" name="TextBox 1801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3" name="TextBox 1802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13</xdr:row>
      <xdr:rowOff>228600</xdr:rowOff>
    </xdr:from>
    <xdr:ext cx="178361" cy="283457"/>
    <xdr:sp macro="" textlink="">
      <xdr:nvSpPr>
        <xdr:cNvPr id="1804" name="TextBox 1803"/>
        <xdr:cNvSpPr txBox="1"/>
      </xdr:nvSpPr>
      <xdr:spPr>
        <a:xfrm>
          <a:off x="5308600" y="25679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5" name="TextBox 1804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6" name="TextBox 1805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7" name="TextBox 1806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8" name="TextBox 1807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09" name="TextBox 1808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10" name="TextBox 1809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14</xdr:row>
      <xdr:rowOff>228600</xdr:rowOff>
    </xdr:from>
    <xdr:ext cx="178361" cy="283457"/>
    <xdr:sp macro="" textlink="">
      <xdr:nvSpPr>
        <xdr:cNvPr id="1811" name="TextBox 1810"/>
        <xdr:cNvSpPr txBox="1"/>
      </xdr:nvSpPr>
      <xdr:spPr>
        <a:xfrm>
          <a:off x="5308600" y="27508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2" name="TextBox 1811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3" name="TextBox 1812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4" name="TextBox 1813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5" name="TextBox 1814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6" name="TextBox 1815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7" name="TextBox 1816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15</xdr:row>
      <xdr:rowOff>228600</xdr:rowOff>
    </xdr:from>
    <xdr:ext cx="178361" cy="283457"/>
    <xdr:sp macro="" textlink="">
      <xdr:nvSpPr>
        <xdr:cNvPr id="1818" name="TextBox 1817"/>
        <xdr:cNvSpPr txBox="1"/>
      </xdr:nvSpPr>
      <xdr:spPr>
        <a:xfrm>
          <a:off x="5308600" y="29337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19" name="TextBox 1818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0" name="TextBox 1819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1" name="TextBox 1820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2" name="TextBox 1821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3" name="TextBox 1822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4" name="TextBox 1823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16</xdr:row>
      <xdr:rowOff>228600</xdr:rowOff>
    </xdr:from>
    <xdr:ext cx="178361" cy="283457"/>
    <xdr:sp macro="" textlink="">
      <xdr:nvSpPr>
        <xdr:cNvPr id="1825" name="TextBox 1824"/>
        <xdr:cNvSpPr txBox="1"/>
      </xdr:nvSpPr>
      <xdr:spPr>
        <a:xfrm>
          <a:off x="5308600" y="31165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6" name="TextBox 1825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7" name="TextBox 1826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8" name="TextBox 1827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29" name="TextBox 1828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0" name="TextBox 1829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1" name="TextBox 1830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17</xdr:row>
      <xdr:rowOff>228600</xdr:rowOff>
    </xdr:from>
    <xdr:ext cx="178361" cy="283457"/>
    <xdr:sp macro="" textlink="">
      <xdr:nvSpPr>
        <xdr:cNvPr id="1832" name="TextBox 1831"/>
        <xdr:cNvSpPr txBox="1"/>
      </xdr:nvSpPr>
      <xdr:spPr>
        <a:xfrm>
          <a:off x="5308600" y="32994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3" name="TextBox 1832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4" name="TextBox 1833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5" name="TextBox 1834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6" name="TextBox 1835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7" name="TextBox 1836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8" name="TextBox 1837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18</xdr:row>
      <xdr:rowOff>228600</xdr:rowOff>
    </xdr:from>
    <xdr:ext cx="178361" cy="283457"/>
    <xdr:sp macro="" textlink="">
      <xdr:nvSpPr>
        <xdr:cNvPr id="1839" name="TextBox 1838"/>
        <xdr:cNvSpPr txBox="1"/>
      </xdr:nvSpPr>
      <xdr:spPr>
        <a:xfrm>
          <a:off x="5308600" y="34823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0" name="TextBox 1839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1" name="TextBox 1840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2" name="TextBox 1841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3" name="TextBox 1842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4" name="TextBox 1843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5" name="TextBox 1844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19</xdr:row>
      <xdr:rowOff>228600</xdr:rowOff>
    </xdr:from>
    <xdr:ext cx="178361" cy="283457"/>
    <xdr:sp macro="" textlink="">
      <xdr:nvSpPr>
        <xdr:cNvPr id="1846" name="TextBox 1845"/>
        <xdr:cNvSpPr txBox="1"/>
      </xdr:nvSpPr>
      <xdr:spPr>
        <a:xfrm>
          <a:off x="5308600" y="36652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7" name="TextBox 1846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8" name="TextBox 1847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49" name="TextBox 1848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0" name="TextBox 1849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1" name="TextBox 1850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2" name="TextBox 1851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20</xdr:row>
      <xdr:rowOff>228600</xdr:rowOff>
    </xdr:from>
    <xdr:ext cx="178361" cy="283457"/>
    <xdr:sp macro="" textlink="">
      <xdr:nvSpPr>
        <xdr:cNvPr id="1853" name="TextBox 1852"/>
        <xdr:cNvSpPr txBox="1"/>
      </xdr:nvSpPr>
      <xdr:spPr>
        <a:xfrm>
          <a:off x="5308600" y="38481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4" name="TextBox 1853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5" name="TextBox 1854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6" name="TextBox 1855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7" name="TextBox 1856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8" name="TextBox 1857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59" name="TextBox 1858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21</xdr:row>
      <xdr:rowOff>228600</xdr:rowOff>
    </xdr:from>
    <xdr:ext cx="178361" cy="283457"/>
    <xdr:sp macro="" textlink="">
      <xdr:nvSpPr>
        <xdr:cNvPr id="1860" name="TextBox 1859"/>
        <xdr:cNvSpPr txBox="1"/>
      </xdr:nvSpPr>
      <xdr:spPr>
        <a:xfrm>
          <a:off x="5308600" y="40309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1" name="TextBox 1860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2" name="TextBox 1861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3" name="TextBox 1862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4" name="TextBox 1863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5" name="TextBox 1864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6" name="TextBox 1865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22</xdr:row>
      <xdr:rowOff>228600</xdr:rowOff>
    </xdr:from>
    <xdr:ext cx="178361" cy="283457"/>
    <xdr:sp macro="" textlink="">
      <xdr:nvSpPr>
        <xdr:cNvPr id="1867" name="TextBox 1866"/>
        <xdr:cNvSpPr txBox="1"/>
      </xdr:nvSpPr>
      <xdr:spPr>
        <a:xfrm>
          <a:off x="5308600" y="42138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68" name="TextBox 1867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69" name="TextBox 1868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0" name="TextBox 1869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1" name="TextBox 1870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2" name="TextBox 1871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3" name="TextBox 1872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23</xdr:row>
      <xdr:rowOff>228600</xdr:rowOff>
    </xdr:from>
    <xdr:ext cx="178361" cy="283457"/>
    <xdr:sp macro="" textlink="">
      <xdr:nvSpPr>
        <xdr:cNvPr id="1874" name="TextBox 1873"/>
        <xdr:cNvSpPr txBox="1"/>
      </xdr:nvSpPr>
      <xdr:spPr>
        <a:xfrm>
          <a:off x="5308600" y="43967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5" name="TextBox 1874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6" name="TextBox 1875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7" name="TextBox 1876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8" name="TextBox 1877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79" name="TextBox 1878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80" name="TextBox 1879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24</xdr:row>
      <xdr:rowOff>228600</xdr:rowOff>
    </xdr:from>
    <xdr:ext cx="178361" cy="283457"/>
    <xdr:sp macro="" textlink="">
      <xdr:nvSpPr>
        <xdr:cNvPr id="1881" name="TextBox 1880"/>
        <xdr:cNvSpPr txBox="1"/>
      </xdr:nvSpPr>
      <xdr:spPr>
        <a:xfrm>
          <a:off x="5308600" y="45796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2" name="TextBox 1881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3" name="TextBox 1882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4" name="TextBox 1883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5" name="TextBox 1884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6" name="TextBox 1885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7" name="TextBox 1886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25</xdr:row>
      <xdr:rowOff>228600</xdr:rowOff>
    </xdr:from>
    <xdr:ext cx="178361" cy="283457"/>
    <xdr:sp macro="" textlink="">
      <xdr:nvSpPr>
        <xdr:cNvPr id="1888" name="TextBox 1887"/>
        <xdr:cNvSpPr txBox="1"/>
      </xdr:nvSpPr>
      <xdr:spPr>
        <a:xfrm>
          <a:off x="5308600" y="47625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89" name="TextBox 1888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0" name="TextBox 1889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1" name="TextBox 1890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2" name="TextBox 1891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3" name="TextBox 1892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4" name="TextBox 1893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26</xdr:row>
      <xdr:rowOff>228600</xdr:rowOff>
    </xdr:from>
    <xdr:ext cx="178361" cy="283457"/>
    <xdr:sp macro="" textlink="">
      <xdr:nvSpPr>
        <xdr:cNvPr id="1895" name="TextBox 1894"/>
        <xdr:cNvSpPr txBox="1"/>
      </xdr:nvSpPr>
      <xdr:spPr>
        <a:xfrm>
          <a:off x="5308600" y="49453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6" name="TextBox 1895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7" name="TextBox 1896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8" name="TextBox 1897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899" name="TextBox 1898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0" name="TextBox 1899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1" name="TextBox 1900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27</xdr:row>
      <xdr:rowOff>228600</xdr:rowOff>
    </xdr:from>
    <xdr:ext cx="178361" cy="283457"/>
    <xdr:sp macro="" textlink="">
      <xdr:nvSpPr>
        <xdr:cNvPr id="1902" name="TextBox 1901"/>
        <xdr:cNvSpPr txBox="1"/>
      </xdr:nvSpPr>
      <xdr:spPr>
        <a:xfrm>
          <a:off x="5308600" y="51282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3" name="TextBox 1902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4" name="TextBox 1903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5" name="TextBox 1904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6" name="TextBox 1905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7" name="TextBox 1906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8" name="TextBox 1907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28</xdr:row>
      <xdr:rowOff>228600</xdr:rowOff>
    </xdr:from>
    <xdr:ext cx="178361" cy="283457"/>
    <xdr:sp macro="" textlink="">
      <xdr:nvSpPr>
        <xdr:cNvPr id="1909" name="TextBox 1908"/>
        <xdr:cNvSpPr txBox="1"/>
      </xdr:nvSpPr>
      <xdr:spPr>
        <a:xfrm>
          <a:off x="5308600" y="53111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0" name="TextBox 1909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1" name="TextBox 1910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2" name="TextBox 1911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3" name="TextBox 1912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4" name="TextBox 1913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5" name="TextBox 1914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29</xdr:row>
      <xdr:rowOff>228600</xdr:rowOff>
    </xdr:from>
    <xdr:ext cx="178361" cy="283457"/>
    <xdr:sp macro="" textlink="">
      <xdr:nvSpPr>
        <xdr:cNvPr id="1916" name="TextBox 1915"/>
        <xdr:cNvSpPr txBox="1"/>
      </xdr:nvSpPr>
      <xdr:spPr>
        <a:xfrm>
          <a:off x="5308600" y="549402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7" name="TextBox 1916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8" name="TextBox 1917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19" name="TextBox 1918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0" name="TextBox 1919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1" name="TextBox 1920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2" name="TextBox 1921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30</xdr:row>
      <xdr:rowOff>228600</xdr:rowOff>
    </xdr:from>
    <xdr:ext cx="178361" cy="283457"/>
    <xdr:sp macro="" textlink="">
      <xdr:nvSpPr>
        <xdr:cNvPr id="1923" name="TextBox 1922"/>
        <xdr:cNvSpPr txBox="1"/>
      </xdr:nvSpPr>
      <xdr:spPr>
        <a:xfrm>
          <a:off x="5308600" y="567690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4" name="TextBox 1923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5" name="TextBox 1924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6" name="TextBox 1925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7" name="TextBox 1926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8" name="TextBox 1927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29" name="TextBox 1928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31</xdr:row>
      <xdr:rowOff>228600</xdr:rowOff>
    </xdr:from>
    <xdr:ext cx="178361" cy="283457"/>
    <xdr:sp macro="" textlink="">
      <xdr:nvSpPr>
        <xdr:cNvPr id="1930" name="TextBox 1929"/>
        <xdr:cNvSpPr txBox="1"/>
      </xdr:nvSpPr>
      <xdr:spPr>
        <a:xfrm>
          <a:off x="5308600" y="585978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1" name="TextBox 1930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2" name="TextBox 1931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3" name="TextBox 1932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4" name="TextBox 1933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5" name="TextBox 1934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6" name="TextBox 1935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32</xdr:row>
      <xdr:rowOff>228600</xdr:rowOff>
    </xdr:from>
    <xdr:ext cx="178361" cy="283457"/>
    <xdr:sp macro="" textlink="">
      <xdr:nvSpPr>
        <xdr:cNvPr id="1937" name="TextBox 1936"/>
        <xdr:cNvSpPr txBox="1"/>
      </xdr:nvSpPr>
      <xdr:spPr>
        <a:xfrm>
          <a:off x="5308600" y="604266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38" name="TextBox 1937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39" name="TextBox 1938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0" name="TextBox 1939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1" name="TextBox 1940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2" name="TextBox 1941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3" name="TextBox 1942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33</xdr:row>
      <xdr:rowOff>228600</xdr:rowOff>
    </xdr:from>
    <xdr:ext cx="178361" cy="283457"/>
    <xdr:sp macro="" textlink="">
      <xdr:nvSpPr>
        <xdr:cNvPr id="1944" name="TextBox 1943"/>
        <xdr:cNvSpPr txBox="1"/>
      </xdr:nvSpPr>
      <xdr:spPr>
        <a:xfrm>
          <a:off x="5308600" y="6225540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45" name="TextBox 1944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46" name="TextBox 1945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7" name="TextBox 1946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8" name="TextBox 194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49" name="TextBox 194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0" name="TextBox 194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1" name="TextBox 195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2" name="TextBox 195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3" name="TextBox 195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4" name="TextBox 195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5" name="TextBox 195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56" name="TextBox 1955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57" name="TextBox 1956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8" name="TextBox 195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59" name="TextBox 195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0" name="TextBox 195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1" name="TextBox 196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2" name="TextBox 196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3" name="TextBox 196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4" name="TextBox 196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5" name="TextBox 196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6" name="TextBox 1965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67" name="TextBox 1966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1968" name="TextBox 1967"/>
        <xdr:cNvSpPr txBox="1"/>
      </xdr:nvSpPr>
      <xdr:spPr>
        <a:xfrm>
          <a:off x="4949687" y="9250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69" name="TextBox 196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0" name="TextBox 196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1" name="TextBox 197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2" name="TextBox 197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3" name="TextBox 1972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4" name="TextBox 1973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5" name="TextBox 1974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6" name="TextBox 1975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7" name="TextBox 1976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8" name="TextBox 1977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79" name="TextBox 1978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0" name="TextBox 1979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1" name="TextBox 1980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1982" name="TextBox 1981"/>
        <xdr:cNvSpPr txBox="1"/>
      </xdr:nvSpPr>
      <xdr:spPr>
        <a:xfrm>
          <a:off x="5305287" y="925002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37" name="TextBox 2036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38" name="TextBox 2037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39" name="TextBox 203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40" name="TextBox 2039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1" name="TextBox 204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2" name="TextBox 204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3" name="TextBox 204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4" name="TextBox 204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5" name="TextBox 204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6" name="TextBox 204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7" name="TextBox 204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48" name="TextBox 204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49" name="TextBox 204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0" name="TextBox 2049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1" name="TextBox 205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2" name="TextBox 2051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3" name="TextBox 205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4" name="TextBox 205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5" name="TextBox 205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6" name="TextBox 2055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7" name="TextBox 2056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58" name="TextBox 205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59" name="TextBox 205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0" name="TextBox 205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1" name="TextBox 206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2" name="TextBox 206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3" name="TextBox 206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4" name="TextBox 206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5" name="TextBox 206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6" name="TextBox 206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67" name="TextBox 206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68" name="TextBox 2067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69" name="TextBox 2068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0" name="TextBox 206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1" name="TextBox 2070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2" name="TextBox 207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3" name="TextBox 207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4" name="TextBox 207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5" name="TextBox 2074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3</xdr:row>
      <xdr:rowOff>228600</xdr:rowOff>
    </xdr:from>
    <xdr:ext cx="184731" cy="264560"/>
    <xdr:sp macro="" textlink="">
      <xdr:nvSpPr>
        <xdr:cNvPr id="2076" name="TextBox 2075"/>
        <xdr:cNvSpPr txBox="1"/>
      </xdr:nvSpPr>
      <xdr:spPr>
        <a:xfrm>
          <a:off x="4949687" y="12960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7" name="TextBox 207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8" name="TextBox 207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79" name="TextBox 207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0" name="TextBox 207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1" name="TextBox 2080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2" name="TextBox 2081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3" name="TextBox 2082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4" name="TextBox 2083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5" name="TextBox 2084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6" name="TextBox 2085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7" name="TextBox 2086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8" name="TextBox 2087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89" name="TextBox 2088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355600</xdr:colOff>
      <xdr:row>3</xdr:row>
      <xdr:rowOff>228600</xdr:rowOff>
    </xdr:from>
    <xdr:ext cx="178361" cy="283457"/>
    <xdr:sp macro="" textlink="">
      <xdr:nvSpPr>
        <xdr:cNvPr id="2090" name="TextBox 2089"/>
        <xdr:cNvSpPr txBox="1"/>
      </xdr:nvSpPr>
      <xdr:spPr>
        <a:xfrm>
          <a:off x="5305287" y="1296063"/>
          <a:ext cx="17836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15240</xdr:rowOff>
    </xdr:from>
    <xdr:to>
      <xdr:col>14</xdr:col>
      <xdr:colOff>495300</xdr:colOff>
      <xdr:row>50</xdr:row>
      <xdr:rowOff>160020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50</xdr:row>
      <xdr:rowOff>167640</xdr:rowOff>
    </xdr:from>
    <xdr:to>
      <xdr:col>14</xdr:col>
      <xdr:colOff>510540</xdr:colOff>
      <xdr:row>67</xdr:row>
      <xdr:rowOff>129540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68</xdr:row>
      <xdr:rowOff>15240</xdr:rowOff>
    </xdr:from>
    <xdr:to>
      <xdr:col>14</xdr:col>
      <xdr:colOff>449580</xdr:colOff>
      <xdr:row>84</xdr:row>
      <xdr:rowOff>22860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18</xdr:row>
      <xdr:rowOff>99060</xdr:rowOff>
    </xdr:from>
    <xdr:to>
      <xdr:col>14</xdr:col>
      <xdr:colOff>482600</xdr:colOff>
      <xdr:row>33</xdr:row>
      <xdr:rowOff>118110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30480</xdr:rowOff>
    </xdr:from>
    <xdr:to>
      <xdr:col>14</xdr:col>
      <xdr:colOff>487680</xdr:colOff>
      <xdr:row>18</xdr:row>
      <xdr:rowOff>91440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84</xdr:row>
      <xdr:rowOff>45720</xdr:rowOff>
    </xdr:from>
    <xdr:to>
      <xdr:col>14</xdr:col>
      <xdr:colOff>403860</xdr:colOff>
      <xdr:row>101</xdr:row>
      <xdr:rowOff>160020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103</xdr:row>
      <xdr:rowOff>38100</xdr:rowOff>
    </xdr:from>
    <xdr:to>
      <xdr:col>14</xdr:col>
      <xdr:colOff>449580</xdr:colOff>
      <xdr:row>115</xdr:row>
      <xdr:rowOff>137160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3</xdr:row>
      <xdr:rowOff>0</xdr:rowOff>
    </xdr:from>
    <xdr:to>
      <xdr:col>17</xdr:col>
      <xdr:colOff>571500</xdr:colOff>
      <xdr:row>39</xdr:row>
      <xdr:rowOff>133350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40</xdr:row>
      <xdr:rowOff>12700</xdr:rowOff>
    </xdr:from>
    <xdr:to>
      <xdr:col>6</xdr:col>
      <xdr:colOff>0</xdr:colOff>
      <xdr:row>53</xdr:row>
      <xdr:rowOff>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577851</xdr:colOff>
      <xdr:row>40</xdr:row>
      <xdr:rowOff>19050</xdr:rowOff>
    </xdr:from>
    <xdr:to>
      <xdr:col>17</xdr:col>
      <xdr:colOff>546101</xdr:colOff>
      <xdr:row>53</xdr:row>
      <xdr:rowOff>6350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40</xdr:row>
      <xdr:rowOff>12700</xdr:rowOff>
    </xdr:from>
    <xdr:to>
      <xdr:col>12</xdr:col>
      <xdr:colOff>0</xdr:colOff>
      <xdr:row>53</xdr:row>
      <xdr:rowOff>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53</xdr:row>
      <xdr:rowOff>0</xdr:rowOff>
    </xdr:from>
    <xdr:to>
      <xdr:col>6</xdr:col>
      <xdr:colOff>0</xdr:colOff>
      <xdr:row>66</xdr:row>
      <xdr:rowOff>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120649</xdr:colOff>
      <xdr:row>84</xdr:row>
      <xdr:rowOff>19050</xdr:rowOff>
    </xdr:from>
    <xdr:to>
      <xdr:col>16</xdr:col>
      <xdr:colOff>606776</xdr:colOff>
      <xdr:row>113</xdr:row>
      <xdr:rowOff>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53</xdr:row>
      <xdr:rowOff>0</xdr:rowOff>
    </xdr:from>
    <xdr:to>
      <xdr:col>17</xdr:col>
      <xdr:colOff>546100</xdr:colOff>
      <xdr:row>66</xdr:row>
      <xdr:rowOff>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53</xdr:row>
      <xdr:rowOff>0</xdr:rowOff>
    </xdr:from>
    <xdr:to>
      <xdr:col>12</xdr:col>
      <xdr:colOff>0</xdr:colOff>
      <xdr:row>66</xdr:row>
      <xdr:rowOff>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DAILY%20RECORD/April%202020%20FILTER%20FOR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DAILY%20RECORD/April%202020%20DAILY%20RECOR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July%202020%20WTP%20Da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ATER%20TREATMENT/WTP%20DATA/New%20Monthly%20WTP%20Data%20Workbook/2015%20WTP%20Data/April%202015%20WTP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1"/>
    </sheetNames>
    <sheetDataSet>
      <sheetData sheetId="0">
        <row r="5">
          <cell r="F5">
            <v>0</v>
          </cell>
          <cell r="I5">
            <v>61</v>
          </cell>
        </row>
        <row r="29">
          <cell r="J29">
            <v>2754999</v>
          </cell>
        </row>
        <row r="30">
          <cell r="J30">
            <v>4514.8900000000003</v>
          </cell>
        </row>
        <row r="31">
          <cell r="J31">
            <v>13981.21</v>
          </cell>
        </row>
        <row r="32">
          <cell r="J32">
            <v>476146</v>
          </cell>
        </row>
        <row r="33">
          <cell r="B33">
            <v>448</v>
          </cell>
          <cell r="F33">
            <v>410.40000000000003</v>
          </cell>
          <cell r="J33">
            <v>35.925400000000003</v>
          </cell>
        </row>
        <row r="34">
          <cell r="C34">
            <v>52.978929833238539</v>
          </cell>
          <cell r="F34">
            <v>7.5127684112260535</v>
          </cell>
          <cell r="J34">
            <v>17389.41</v>
          </cell>
        </row>
        <row r="35">
          <cell r="J35">
            <v>31869</v>
          </cell>
        </row>
        <row r="37">
          <cell r="J37">
            <v>9440540</v>
          </cell>
        </row>
        <row r="42">
          <cell r="B42">
            <v>380</v>
          </cell>
          <cell r="E42">
            <v>51</v>
          </cell>
          <cell r="H42">
            <v>28</v>
          </cell>
        </row>
        <row r="43">
          <cell r="C43">
            <v>6.9562670474315302</v>
          </cell>
          <cell r="F43">
            <v>0.93360426162896859</v>
          </cell>
          <cell r="H43">
            <v>0.51256704560021804</v>
          </cell>
        </row>
      </sheetData>
      <sheetData sheetId="1">
        <row r="5">
          <cell r="F5">
            <v>0</v>
          </cell>
          <cell r="I5">
            <v>66</v>
          </cell>
        </row>
        <row r="29">
          <cell r="J29">
            <v>2842467</v>
          </cell>
        </row>
        <row r="30">
          <cell r="J30">
            <v>4514.8900000000003</v>
          </cell>
        </row>
        <row r="31">
          <cell r="J31">
            <v>13986.45</v>
          </cell>
        </row>
        <row r="32">
          <cell r="J32">
            <v>667241</v>
          </cell>
        </row>
        <row r="33">
          <cell r="B33">
            <v>304</v>
          </cell>
          <cell r="F33">
            <v>342</v>
          </cell>
          <cell r="J33">
            <v>35.982700000000001</v>
          </cell>
        </row>
        <row r="34">
          <cell r="C34">
            <v>42.735466798987026</v>
          </cell>
          <cell r="F34">
            <v>7.4423220044675551</v>
          </cell>
          <cell r="J34">
            <v>17394.919999999998</v>
          </cell>
        </row>
        <row r="35">
          <cell r="J35">
            <v>32012</v>
          </cell>
        </row>
        <row r="37">
          <cell r="J37">
            <v>9481370</v>
          </cell>
        </row>
        <row r="42">
          <cell r="B42">
            <v>320</v>
          </cell>
          <cell r="E42">
            <v>45</v>
          </cell>
          <cell r="H42">
            <v>83</v>
          </cell>
        </row>
        <row r="43">
          <cell r="C43">
            <v>6.9635761445310465</v>
          </cell>
          <cell r="F43">
            <v>0.97925289532467841</v>
          </cell>
          <cell r="H43">
            <v>1.8061775624877401</v>
          </cell>
        </row>
      </sheetData>
      <sheetData sheetId="2">
        <row r="5">
          <cell r="F5">
            <v>0.2</v>
          </cell>
          <cell r="I5">
            <v>39</v>
          </cell>
        </row>
        <row r="29">
          <cell r="J29">
            <v>2924925</v>
          </cell>
        </row>
        <row r="30">
          <cell r="J30">
            <v>4514.8900000000003</v>
          </cell>
        </row>
        <row r="31">
          <cell r="J31">
            <v>13990.96</v>
          </cell>
        </row>
        <row r="32">
          <cell r="J32">
            <v>823193</v>
          </cell>
        </row>
        <row r="33">
          <cell r="B33">
            <v>216</v>
          </cell>
          <cell r="F33">
            <v>342</v>
          </cell>
          <cell r="J33">
            <v>35.9953</v>
          </cell>
        </row>
        <row r="34">
          <cell r="C34">
            <v>41.619241919892403</v>
          </cell>
          <cell r="F34">
            <v>10.20079458820892</v>
          </cell>
          <cell r="J34">
            <v>17398.939999999999</v>
          </cell>
        </row>
        <row r="35">
          <cell r="J35">
            <v>32167</v>
          </cell>
        </row>
        <row r="37">
          <cell r="J37">
            <v>9510500</v>
          </cell>
        </row>
        <row r="42">
          <cell r="B42">
            <v>280</v>
          </cell>
          <cell r="E42">
            <v>32</v>
          </cell>
          <cell r="H42">
            <v>42</v>
          </cell>
        </row>
        <row r="43">
          <cell r="C43">
            <v>8.3515277330365425</v>
          </cell>
          <cell r="F43">
            <v>0.95446031234703355</v>
          </cell>
          <cell r="H43">
            <v>1.2527291599554815</v>
          </cell>
        </row>
      </sheetData>
      <sheetData sheetId="3">
        <row r="5">
          <cell r="F5">
            <v>0.1</v>
          </cell>
          <cell r="I5">
            <v>56</v>
          </cell>
        </row>
        <row r="29">
          <cell r="J29">
            <v>3026805</v>
          </cell>
        </row>
        <row r="30">
          <cell r="J30">
            <v>4514.8900000000003</v>
          </cell>
        </row>
        <row r="31">
          <cell r="J31">
            <v>13996.4</v>
          </cell>
        </row>
        <row r="32">
          <cell r="J32">
            <v>972842.8</v>
          </cell>
        </row>
        <row r="33">
          <cell r="B33">
            <v>294</v>
          </cell>
          <cell r="F33">
            <v>410.40000000000003</v>
          </cell>
          <cell r="J33">
            <v>35.9953</v>
          </cell>
        </row>
        <row r="34">
          <cell r="C34">
            <v>41.861510791348991</v>
          </cell>
          <cell r="F34">
            <v>9.0457046127764933</v>
          </cell>
          <cell r="J34">
            <v>17404.38</v>
          </cell>
        </row>
        <row r="35">
          <cell r="J35">
            <v>32340</v>
          </cell>
        </row>
        <row r="37">
          <cell r="J37">
            <v>9550570</v>
          </cell>
        </row>
        <row r="42">
          <cell r="B42">
            <v>320</v>
          </cell>
          <cell r="E42">
            <v>44</v>
          </cell>
          <cell r="H42">
            <v>61</v>
          </cell>
        </row>
        <row r="43">
          <cell r="C43">
            <v>7.0531809846210471</v>
          </cell>
          <cell r="F43">
            <v>0.96981238538539394</v>
          </cell>
          <cell r="H43">
            <v>1.344512625193387</v>
          </cell>
        </row>
      </sheetData>
      <sheetData sheetId="4">
        <row r="5">
          <cell r="F5">
            <v>0</v>
          </cell>
          <cell r="I5">
            <v>62</v>
          </cell>
        </row>
        <row r="29">
          <cell r="J29">
            <v>3107588</v>
          </cell>
        </row>
        <row r="30">
          <cell r="J30">
            <v>4514.8900000000003</v>
          </cell>
        </row>
        <row r="31">
          <cell r="J31">
            <v>14000.75</v>
          </cell>
        </row>
        <row r="32">
          <cell r="J32">
            <v>1093036</v>
          </cell>
        </row>
        <row r="33">
          <cell r="B33">
            <v>204</v>
          </cell>
          <cell r="F33">
            <v>256.5</v>
          </cell>
          <cell r="J33">
            <v>35.995399999999997</v>
          </cell>
        </row>
        <row r="34">
          <cell r="C34">
            <v>42.249836494463821</v>
          </cell>
          <cell r="F34">
            <v>8.2233678298048094</v>
          </cell>
          <cell r="J34">
            <v>17408.12</v>
          </cell>
        </row>
        <row r="35">
          <cell r="J35">
            <v>32341</v>
          </cell>
        </row>
        <row r="37">
          <cell r="J37">
            <v>9578330</v>
          </cell>
        </row>
        <row r="42">
          <cell r="B42">
            <v>200</v>
          </cell>
          <cell r="E42">
            <v>27</v>
          </cell>
          <cell r="H42">
            <v>29</v>
          </cell>
        </row>
        <row r="43">
          <cell r="C43">
            <v>6.411982713298098</v>
          </cell>
          <cell r="F43">
            <v>0.86561766629524317</v>
          </cell>
          <cell r="H43">
            <v>0.9297374934282242</v>
          </cell>
        </row>
      </sheetData>
      <sheetData sheetId="5">
        <row r="5">
          <cell r="F5">
            <v>0.3</v>
          </cell>
          <cell r="I5">
            <v>64</v>
          </cell>
        </row>
        <row r="29">
          <cell r="J29">
            <v>3208814</v>
          </cell>
        </row>
        <row r="30">
          <cell r="J30">
            <v>4514.8900000000003</v>
          </cell>
        </row>
        <row r="31">
          <cell r="J31">
            <v>14006.49</v>
          </cell>
        </row>
        <row r="32">
          <cell r="J32">
            <v>1189458</v>
          </cell>
        </row>
        <row r="33">
          <cell r="B33">
            <v>357</v>
          </cell>
          <cell r="F33">
            <v>495.90000000000003</v>
          </cell>
          <cell r="J33">
            <v>36.0274</v>
          </cell>
        </row>
        <row r="34">
          <cell r="C34">
            <v>46.55306058181931</v>
          </cell>
          <cell r="F34">
            <v>10.010173679234505</v>
          </cell>
          <cell r="J34">
            <v>17414.060000000001</v>
          </cell>
        </row>
        <row r="35">
          <cell r="J35">
            <v>32341</v>
          </cell>
        </row>
        <row r="37">
          <cell r="J37">
            <v>9618490</v>
          </cell>
        </row>
        <row r="42">
          <cell r="B42">
            <v>380</v>
          </cell>
          <cell r="E42">
            <v>47</v>
          </cell>
          <cell r="H42">
            <v>93</v>
          </cell>
        </row>
        <row r="43">
          <cell r="C43">
            <v>7.670631171827206</v>
          </cell>
          <cell r="F43">
            <v>0.94873596072599664</v>
          </cell>
          <cell r="H43">
            <v>1.8772860499471846</v>
          </cell>
        </row>
      </sheetData>
      <sheetData sheetId="6">
        <row r="5">
          <cell r="F5">
            <v>0</v>
          </cell>
          <cell r="I5">
            <v>73</v>
          </cell>
        </row>
        <row r="29">
          <cell r="J29">
            <v>3303810</v>
          </cell>
        </row>
        <row r="30">
          <cell r="J30">
            <v>4514.8900000000003</v>
          </cell>
        </row>
        <row r="31">
          <cell r="J31">
            <v>14011.31</v>
          </cell>
        </row>
        <row r="32">
          <cell r="J32">
            <v>1379335</v>
          </cell>
        </row>
        <row r="33">
          <cell r="B33">
            <v>335</v>
          </cell>
          <cell r="F33">
            <v>453.15000000000003</v>
          </cell>
          <cell r="J33">
            <v>36.105499999999999</v>
          </cell>
        </row>
        <row r="34">
          <cell r="C34">
            <v>54.859283820306118</v>
          </cell>
          <cell r="F34">
            <v>11.4872161467454</v>
          </cell>
          <cell r="J34">
            <v>17418.79</v>
          </cell>
        </row>
        <row r="35">
          <cell r="J35">
            <v>32502</v>
          </cell>
        </row>
        <row r="37">
          <cell r="J37">
            <v>9651810</v>
          </cell>
        </row>
        <row r="42">
          <cell r="B42">
            <v>220</v>
          </cell>
          <cell r="E42">
            <v>36</v>
          </cell>
          <cell r="H42">
            <v>19</v>
          </cell>
        </row>
        <row r="43">
          <cell r="C43">
            <v>5.5769338017962875</v>
          </cell>
          <cell r="F43">
            <v>0.91258916756666519</v>
          </cell>
          <cell r="H43">
            <v>0.48164428288240663</v>
          </cell>
        </row>
      </sheetData>
      <sheetData sheetId="7">
        <row r="5">
          <cell r="F5">
            <v>0</v>
          </cell>
          <cell r="I5">
            <v>70</v>
          </cell>
        </row>
        <row r="29">
          <cell r="J29">
            <v>3402352</v>
          </cell>
        </row>
        <row r="30">
          <cell r="J30">
            <v>4514.8900000000003</v>
          </cell>
        </row>
        <row r="31">
          <cell r="J31">
            <v>14016.87</v>
          </cell>
        </row>
        <row r="32">
          <cell r="J32">
            <v>1498103</v>
          </cell>
        </row>
        <row r="33">
          <cell r="B33">
            <v>357</v>
          </cell>
          <cell r="F33">
            <v>367.65000000000003</v>
          </cell>
          <cell r="J33">
            <v>36.105600000000003</v>
          </cell>
        </row>
        <row r="34">
          <cell r="C34">
            <v>53.590151134907536</v>
          </cell>
          <cell r="F34">
            <v>8.5431654676261424</v>
          </cell>
          <cell r="J34">
            <v>17423.95</v>
          </cell>
        </row>
        <row r="35">
          <cell r="J35">
            <v>32602</v>
          </cell>
        </row>
        <row r="37">
          <cell r="J37">
            <v>9692260</v>
          </cell>
        </row>
        <row r="42">
          <cell r="B42">
            <v>300</v>
          </cell>
          <cell r="E42">
            <v>37</v>
          </cell>
          <cell r="H42">
            <v>7</v>
          </cell>
        </row>
        <row r="43">
          <cell r="C43">
            <v>6.9711672522449133</v>
          </cell>
          <cell r="F43">
            <v>0.85977729444353923</v>
          </cell>
          <cell r="H43">
            <v>0.16266056921904795</v>
          </cell>
        </row>
      </sheetData>
      <sheetData sheetId="8">
        <row r="5">
          <cell r="F5">
            <v>0.1</v>
          </cell>
          <cell r="I5">
            <v>59</v>
          </cell>
        </row>
        <row r="29">
          <cell r="J29">
            <v>3502415</v>
          </cell>
        </row>
        <row r="30">
          <cell r="J30">
            <v>4514.8900000000003</v>
          </cell>
        </row>
        <row r="31">
          <cell r="J31">
            <v>14022.55</v>
          </cell>
        </row>
        <row r="32">
          <cell r="J32">
            <v>1594636</v>
          </cell>
        </row>
        <row r="33">
          <cell r="B33">
            <v>399</v>
          </cell>
          <cell r="F33">
            <v>384.75000000000006</v>
          </cell>
          <cell r="J33">
            <v>36.105699999999999</v>
          </cell>
        </row>
        <row r="34">
          <cell r="C34">
            <v>54.507505107042277</v>
          </cell>
          <cell r="F34">
            <v>8.1363480644081267</v>
          </cell>
          <cell r="J34">
            <v>17429.62</v>
          </cell>
        </row>
        <row r="35">
          <cell r="J35">
            <v>32761</v>
          </cell>
        </row>
        <row r="37">
          <cell r="J37">
            <v>9732700</v>
          </cell>
        </row>
        <row r="42">
          <cell r="B42">
            <v>320</v>
          </cell>
          <cell r="E42">
            <v>42</v>
          </cell>
          <cell r="H42">
            <v>19</v>
          </cell>
        </row>
        <row r="43">
          <cell r="C43">
            <v>6.767073113997661</v>
          </cell>
          <cell r="F43">
            <v>0.88817834621219283</v>
          </cell>
          <cell r="H43">
            <v>0.4017949661436111</v>
          </cell>
        </row>
      </sheetData>
      <sheetData sheetId="9">
        <row r="5">
          <cell r="F5">
            <v>0</v>
          </cell>
          <cell r="I5">
            <v>63</v>
          </cell>
        </row>
        <row r="29">
          <cell r="J29">
            <v>3598950</v>
          </cell>
        </row>
        <row r="30">
          <cell r="J30">
            <v>4514.8900000000003</v>
          </cell>
        </row>
        <row r="31">
          <cell r="J31">
            <v>14028.08</v>
          </cell>
        </row>
        <row r="32">
          <cell r="J32">
            <v>1889450</v>
          </cell>
        </row>
        <row r="33">
          <cell r="B33">
            <v>414</v>
          </cell>
          <cell r="F33">
            <v>427.50000000000006</v>
          </cell>
          <cell r="J33">
            <v>36.105699999999999</v>
          </cell>
        </row>
        <row r="34">
          <cell r="C34">
            <v>55.964443105205966</v>
          </cell>
          <cell r="F34">
            <v>8.9457230027503165</v>
          </cell>
          <cell r="J34">
            <v>17435.349999999999</v>
          </cell>
        </row>
        <row r="35">
          <cell r="J35">
            <v>32912</v>
          </cell>
        </row>
        <row r="37">
          <cell r="J37">
            <v>9772990</v>
          </cell>
        </row>
        <row r="42">
          <cell r="B42">
            <v>340</v>
          </cell>
          <cell r="E42">
            <v>42</v>
          </cell>
          <cell r="H42">
            <v>30</v>
          </cell>
        </row>
        <row r="43">
          <cell r="C43">
            <v>7.1147270665148703</v>
          </cell>
          <cell r="F43">
            <v>0.87887804939301328</v>
          </cell>
          <cell r="H43">
            <v>0.62777003528072384</v>
          </cell>
        </row>
      </sheetData>
      <sheetData sheetId="10">
        <row r="5">
          <cell r="F5">
            <v>0</v>
          </cell>
          <cell r="I5">
            <v>70</v>
          </cell>
        </row>
        <row r="29">
          <cell r="J29">
            <v>3678012</v>
          </cell>
        </row>
        <row r="31">
          <cell r="J31">
            <v>14031.96</v>
          </cell>
        </row>
        <row r="32">
          <cell r="J32">
            <v>1939144</v>
          </cell>
        </row>
        <row r="33">
          <cell r="B33">
            <v>270</v>
          </cell>
          <cell r="F33">
            <v>299.25</v>
          </cell>
          <cell r="J33">
            <v>36.154400000000003</v>
          </cell>
        </row>
        <row r="34">
          <cell r="C34">
            <v>51.894960458400412</v>
          </cell>
          <cell r="F34">
            <v>8.9035471374706567</v>
          </cell>
          <cell r="J34">
            <v>17439.38</v>
          </cell>
        </row>
        <row r="35">
          <cell r="J35">
            <v>32912</v>
          </cell>
        </row>
        <row r="37">
          <cell r="J37">
            <v>9804960</v>
          </cell>
        </row>
        <row r="42">
          <cell r="B42">
            <v>100</v>
          </cell>
          <cell r="E42">
            <v>29</v>
          </cell>
          <cell r="H42">
            <v>72</v>
          </cell>
        </row>
        <row r="43">
          <cell r="C43">
            <v>2.9752872639835113</v>
          </cell>
          <cell r="F43">
            <v>0.86283330655521839</v>
          </cell>
          <cell r="H43">
            <v>2.1422068300681283</v>
          </cell>
        </row>
      </sheetData>
      <sheetData sheetId="11">
        <row r="5">
          <cell r="F5">
            <v>0.04</v>
          </cell>
          <cell r="I5">
            <v>46</v>
          </cell>
        </row>
        <row r="29">
          <cell r="J29">
            <v>3775685</v>
          </cell>
        </row>
        <row r="30">
          <cell r="J30">
            <v>4514.8900000000003</v>
          </cell>
        </row>
        <row r="31">
          <cell r="J31">
            <v>14036.18</v>
          </cell>
        </row>
        <row r="32">
          <cell r="J32">
            <v>2040237</v>
          </cell>
        </row>
        <row r="33">
          <cell r="B33">
            <v>212</v>
          </cell>
          <cell r="F33">
            <v>299.25</v>
          </cell>
          <cell r="J33">
            <v>36.154400000000003</v>
          </cell>
        </row>
        <row r="34">
          <cell r="C34">
            <v>41.259053059064819</v>
          </cell>
          <cell r="F34">
            <v>9.0154007447318367</v>
          </cell>
          <cell r="J34">
            <v>17443.36</v>
          </cell>
        </row>
        <row r="35">
          <cell r="J35">
            <v>32912</v>
          </cell>
        </row>
        <row r="42">
          <cell r="B42">
            <v>440</v>
          </cell>
          <cell r="E42">
            <v>29</v>
          </cell>
          <cell r="H42">
            <v>35</v>
          </cell>
        </row>
        <row r="43">
          <cell r="C43">
            <v>13.255727076631606</v>
          </cell>
          <cell r="F43">
            <v>0.87367292095981053</v>
          </cell>
          <cell r="H43">
            <v>1.0544328356411505</v>
          </cell>
        </row>
      </sheetData>
      <sheetData sheetId="12">
        <row r="5">
          <cell r="F5">
            <v>0</v>
          </cell>
          <cell r="I5">
            <v>45</v>
          </cell>
        </row>
        <row r="29">
          <cell r="J29">
            <v>3841200</v>
          </cell>
        </row>
        <row r="30">
          <cell r="J30">
            <v>4514.8900000000003</v>
          </cell>
        </row>
        <row r="31">
          <cell r="J31">
            <v>14041.07</v>
          </cell>
        </row>
        <row r="32">
          <cell r="J32">
            <v>2174908</v>
          </cell>
        </row>
        <row r="33">
          <cell r="B33">
            <v>246</v>
          </cell>
          <cell r="F33">
            <v>324.90000000000003</v>
          </cell>
          <cell r="J33">
            <v>36.163400000000003</v>
          </cell>
        </row>
        <row r="34">
          <cell r="C34">
            <v>43.306082406823322</v>
          </cell>
          <cell r="F34">
            <v>8.8538260300894152</v>
          </cell>
          <cell r="J34">
            <v>17447.759999999998</v>
          </cell>
        </row>
        <row r="35">
          <cell r="J35">
            <v>33048</v>
          </cell>
        </row>
        <row r="37">
          <cell r="J37">
            <v>9873060</v>
          </cell>
        </row>
        <row r="42">
          <cell r="B42">
            <v>320</v>
          </cell>
          <cell r="E42">
            <v>39</v>
          </cell>
          <cell r="H42">
            <v>20</v>
          </cell>
        </row>
        <row r="43">
          <cell r="C43">
            <v>8.7202964900849889</v>
          </cell>
          <cell r="F43">
            <v>1.0627861347291081</v>
          </cell>
          <cell r="H43">
            <v>0.5450185306303118</v>
          </cell>
        </row>
      </sheetData>
      <sheetData sheetId="13">
        <row r="5">
          <cell r="F5">
            <v>0</v>
          </cell>
          <cell r="I5">
            <v>46</v>
          </cell>
        </row>
        <row r="29">
          <cell r="J29">
            <v>3933905</v>
          </cell>
        </row>
        <row r="30">
          <cell r="J30">
            <v>4514.8900000000003</v>
          </cell>
        </row>
        <row r="31">
          <cell r="J31">
            <v>14046.24</v>
          </cell>
        </row>
        <row r="32">
          <cell r="J32">
            <v>2404636</v>
          </cell>
        </row>
        <row r="33">
          <cell r="B33">
            <v>281</v>
          </cell>
          <cell r="F33">
            <v>342</v>
          </cell>
          <cell r="J33">
            <v>36.220599999999997</v>
          </cell>
        </row>
        <row r="34">
          <cell r="C34">
            <v>41.145004601227157</v>
          </cell>
          <cell r="F34">
            <v>7.7518325604154148</v>
          </cell>
          <cell r="J34">
            <v>17453.05</v>
          </cell>
        </row>
        <row r="35">
          <cell r="J35">
            <v>33204</v>
          </cell>
        </row>
        <row r="37">
          <cell r="J37">
            <v>9913670</v>
          </cell>
        </row>
        <row r="42">
          <cell r="B42">
            <v>360</v>
          </cell>
          <cell r="E42">
            <v>44</v>
          </cell>
          <cell r="H42">
            <v>43</v>
          </cell>
        </row>
        <row r="43">
          <cell r="C43">
            <v>8.1598237478057012</v>
          </cell>
          <cell r="F43">
            <v>0.99731179139847448</v>
          </cell>
          <cell r="H43">
            <v>0.97464561432123642</v>
          </cell>
        </row>
      </sheetData>
      <sheetData sheetId="14">
        <row r="5">
          <cell r="F5">
            <v>0</v>
          </cell>
          <cell r="I5">
            <v>50</v>
          </cell>
        </row>
        <row r="29">
          <cell r="J29">
            <v>4026234</v>
          </cell>
        </row>
        <row r="30">
          <cell r="J30">
            <v>4514.8900000000003</v>
          </cell>
        </row>
        <row r="31">
          <cell r="J31">
            <v>14051.27</v>
          </cell>
        </row>
        <row r="32">
          <cell r="J32">
            <v>2519428</v>
          </cell>
        </row>
        <row r="33">
          <cell r="B33">
            <v>270</v>
          </cell>
          <cell r="F33">
            <v>384.75000000000006</v>
          </cell>
          <cell r="J33">
            <v>36.220700000000001</v>
          </cell>
        </row>
        <row r="34">
          <cell r="C34">
            <v>41.577870904051522</v>
          </cell>
          <cell r="F34">
            <v>9.1715891700113676</v>
          </cell>
          <cell r="J34">
            <v>17458.080000000002</v>
          </cell>
        </row>
        <row r="35">
          <cell r="J35">
            <v>33312</v>
          </cell>
        </row>
        <row r="37">
          <cell r="J37">
            <v>9953860</v>
          </cell>
        </row>
        <row r="42">
          <cell r="B42">
            <v>340</v>
          </cell>
          <cell r="E42">
            <v>48</v>
          </cell>
          <cell r="H42">
            <v>12</v>
          </cell>
        </row>
        <row r="43">
          <cell r="C43">
            <v>8.1048481294447416</v>
          </cell>
          <cell r="F43">
            <v>1.1442138535686692</v>
          </cell>
          <cell r="H43">
            <v>0.28605346339216731</v>
          </cell>
        </row>
      </sheetData>
      <sheetData sheetId="15">
        <row r="5">
          <cell r="F5">
            <v>0</v>
          </cell>
        </row>
        <row r="29">
          <cell r="J29">
            <v>4082135</v>
          </cell>
        </row>
        <row r="31">
          <cell r="J31">
            <v>14055.94</v>
          </cell>
        </row>
        <row r="32">
          <cell r="J32">
            <v>2617349</v>
          </cell>
        </row>
        <row r="33">
          <cell r="B33">
            <v>215</v>
          </cell>
          <cell r="F33">
            <v>282.15000000000003</v>
          </cell>
          <cell r="J33">
            <v>36.220700000000001</v>
          </cell>
        </row>
        <row r="34">
          <cell r="C34">
            <v>41.221478262962421</v>
          </cell>
          <cell r="F34">
            <v>8.373993874213296</v>
          </cell>
          <cell r="J34">
            <v>17462.12</v>
          </cell>
        </row>
        <row r="35">
          <cell r="J35">
            <v>33312</v>
          </cell>
        </row>
        <row r="37">
          <cell r="J37">
            <v>9961800</v>
          </cell>
        </row>
        <row r="42">
          <cell r="B42">
            <v>280</v>
          </cell>
          <cell r="E42">
            <v>38</v>
          </cell>
          <cell r="H42">
            <v>29</v>
          </cell>
        </row>
        <row r="43">
          <cell r="C43">
            <v>8.3101835363449315</v>
          </cell>
          <cell r="F43">
            <v>1.1278106227896694</v>
          </cell>
          <cell r="H43">
            <v>0.86069758055001089</v>
          </cell>
        </row>
      </sheetData>
      <sheetData sheetId="16">
        <row r="5">
          <cell r="F5">
            <v>0</v>
          </cell>
        </row>
        <row r="29">
          <cell r="J29">
            <v>4165829</v>
          </cell>
        </row>
        <row r="30">
          <cell r="J30">
            <v>4514.8900000000003</v>
          </cell>
        </row>
        <row r="31">
          <cell r="J31">
            <v>14060.9</v>
          </cell>
        </row>
        <row r="32">
          <cell r="J32">
            <v>2774752</v>
          </cell>
        </row>
        <row r="33">
          <cell r="B33">
            <v>287</v>
          </cell>
          <cell r="F33">
            <v>384.75000000000006</v>
          </cell>
          <cell r="J33">
            <v>36.220799999999997</v>
          </cell>
        </row>
        <row r="34">
          <cell r="C34">
            <v>42.505651310694958</v>
          </cell>
          <cell r="F34">
            <v>8.8208591826355107</v>
          </cell>
          <cell r="J34">
            <v>17467.349999999999</v>
          </cell>
        </row>
        <row r="35">
          <cell r="J35">
            <v>33312</v>
          </cell>
        </row>
        <row r="37">
          <cell r="J37">
            <v>9997310</v>
          </cell>
        </row>
        <row r="42">
          <cell r="B42">
            <v>400</v>
          </cell>
          <cell r="E42">
            <v>44</v>
          </cell>
          <cell r="H42">
            <v>26</v>
          </cell>
        </row>
        <row r="43">
          <cell r="C43">
            <v>9.170483880582724</v>
          </cell>
          <cell r="F43">
            <v>1.0087532268640997</v>
          </cell>
          <cell r="H43">
            <v>0.59608145223787712</v>
          </cell>
        </row>
      </sheetData>
      <sheetData sheetId="17">
        <row r="5">
          <cell r="F5">
            <v>0</v>
          </cell>
          <cell r="I5">
            <v>49</v>
          </cell>
        </row>
        <row r="29">
          <cell r="J29">
            <v>4269609</v>
          </cell>
        </row>
        <row r="30">
          <cell r="J30">
            <v>4514.8900000000003</v>
          </cell>
        </row>
        <row r="31">
          <cell r="J31">
            <v>14066.63</v>
          </cell>
        </row>
        <row r="32">
          <cell r="J32">
            <v>2944394</v>
          </cell>
        </row>
        <row r="33">
          <cell r="B33">
            <v>372</v>
          </cell>
          <cell r="F33">
            <v>495.90000000000003</v>
          </cell>
          <cell r="J33">
            <v>36.286799999999999</v>
          </cell>
        </row>
        <row r="34">
          <cell r="C34">
            <v>44.742839268941324</v>
          </cell>
          <cell r="F34">
            <v>9.2329862817786896</v>
          </cell>
          <cell r="J34">
            <v>17473.79</v>
          </cell>
        </row>
        <row r="35">
          <cell r="J35">
            <v>33438</v>
          </cell>
        </row>
        <row r="37">
          <cell r="J37">
            <v>10037910</v>
          </cell>
        </row>
        <row r="42">
          <cell r="B42">
            <v>440</v>
          </cell>
          <cell r="E42">
            <v>59</v>
          </cell>
          <cell r="H42">
            <v>33</v>
          </cell>
        </row>
        <row r="43">
          <cell r="C43">
            <v>8.1922040007715733</v>
          </cell>
          <cell r="F43">
            <v>1.0985000819216428</v>
          </cell>
          <cell r="H43">
            <v>0.61441530005786804</v>
          </cell>
        </row>
      </sheetData>
      <sheetData sheetId="18">
        <row r="5">
          <cell r="F5">
            <v>0</v>
          </cell>
          <cell r="I5">
            <v>64</v>
          </cell>
        </row>
        <row r="29">
          <cell r="J29">
            <v>4351743</v>
          </cell>
        </row>
        <row r="30">
          <cell r="J30">
            <v>4514.8900000000003</v>
          </cell>
        </row>
        <row r="31">
          <cell r="J31">
            <v>14070.73</v>
          </cell>
        </row>
        <row r="32">
          <cell r="J32">
            <v>3034600</v>
          </cell>
        </row>
        <row r="33">
          <cell r="B33">
            <v>246</v>
          </cell>
          <cell r="F33">
            <v>256.5</v>
          </cell>
          <cell r="J33">
            <v>36.286900000000003</v>
          </cell>
        </row>
        <row r="34">
          <cell r="C34">
            <v>50.276190656961525</v>
          </cell>
          <cell r="F34">
            <v>8.1148801275583509</v>
          </cell>
          <cell r="J34">
            <v>17477.580000000002</v>
          </cell>
        </row>
        <row r="35">
          <cell r="J35">
            <v>33538</v>
          </cell>
        </row>
        <row r="37">
          <cell r="J37">
            <v>10068260</v>
          </cell>
        </row>
        <row r="42">
          <cell r="B42">
            <v>200</v>
          </cell>
          <cell r="E42">
            <v>34</v>
          </cell>
          <cell r="H42">
            <v>7</v>
          </cell>
        </row>
        <row r="43">
          <cell r="C43">
            <v>6.3273919123261999</v>
          </cell>
          <cell r="F43">
            <v>1.075656625095454</v>
          </cell>
          <cell r="H43">
            <v>0.221458716931417</v>
          </cell>
        </row>
      </sheetData>
      <sheetData sheetId="19">
        <row r="29">
          <cell r="J29">
            <v>4450945</v>
          </cell>
        </row>
        <row r="30">
          <cell r="J30">
            <v>4514.8900000000003</v>
          </cell>
        </row>
        <row r="31">
          <cell r="J31">
            <v>14076.18</v>
          </cell>
        </row>
        <row r="32">
          <cell r="J32">
            <v>3092367</v>
          </cell>
        </row>
        <row r="33">
          <cell r="B33">
            <v>328</v>
          </cell>
          <cell r="F33">
            <v>367.65000000000003</v>
          </cell>
          <cell r="J33">
            <v>36.286900000000003</v>
          </cell>
        </row>
        <row r="34">
          <cell r="C34">
            <v>49.42847278597916</v>
          </cell>
          <cell r="F34">
            <v>8.5764073566059604</v>
          </cell>
          <cell r="J34">
            <v>17482.72</v>
          </cell>
        </row>
        <row r="35">
          <cell r="J35">
            <v>33538</v>
          </cell>
        </row>
        <row r="37">
          <cell r="J37">
            <v>10108740</v>
          </cell>
        </row>
        <row r="42">
          <cell r="B42">
            <v>380</v>
          </cell>
          <cell r="E42">
            <v>52</v>
          </cell>
          <cell r="H42">
            <v>15</v>
          </cell>
        </row>
        <row r="43">
          <cell r="C43">
            <v>8.8645037277580983</v>
          </cell>
          <cell r="F43">
            <v>1.2130373522195292</v>
          </cell>
          <cell r="H43">
            <v>0.34991462083255648</v>
          </cell>
        </row>
      </sheetData>
      <sheetData sheetId="20">
        <row r="5">
          <cell r="F5">
            <v>0</v>
          </cell>
          <cell r="I5">
            <v>72</v>
          </cell>
        </row>
        <row r="29">
          <cell r="J29">
            <v>4536508</v>
          </cell>
        </row>
        <row r="30">
          <cell r="J30">
            <v>4514.8900000000003</v>
          </cell>
        </row>
        <row r="31">
          <cell r="J31">
            <v>14081.42</v>
          </cell>
        </row>
        <row r="32">
          <cell r="J32">
            <v>3162255</v>
          </cell>
        </row>
        <row r="33">
          <cell r="B33">
            <v>282</v>
          </cell>
          <cell r="F33">
            <v>299.25</v>
          </cell>
          <cell r="J33">
            <v>36.355400000000003</v>
          </cell>
        </row>
        <row r="34">
          <cell r="C34">
            <v>45.601598053525066</v>
          </cell>
          <cell r="F34">
            <v>7.4908757753756756</v>
          </cell>
          <cell r="J34">
            <v>17487.509999999998</v>
          </cell>
        </row>
        <row r="35">
          <cell r="J35">
            <v>33538</v>
          </cell>
        </row>
        <row r="37">
          <cell r="J37">
            <v>10142080</v>
          </cell>
        </row>
        <row r="42">
          <cell r="B42">
            <v>280</v>
          </cell>
          <cell r="E42">
            <v>39</v>
          </cell>
          <cell r="H42">
            <v>41</v>
          </cell>
        </row>
        <row r="43">
          <cell r="C43">
            <v>7.0090065734509244</v>
          </cell>
          <cell r="F43">
            <v>0.97625448701637885</v>
          </cell>
          <cell r="H43">
            <v>1.0263188196838855</v>
          </cell>
        </row>
      </sheetData>
      <sheetData sheetId="21">
        <row r="5">
          <cell r="F5">
            <v>0</v>
          </cell>
          <cell r="I5">
            <v>54</v>
          </cell>
        </row>
        <row r="29">
          <cell r="J29">
            <v>4631443</v>
          </cell>
        </row>
        <row r="30">
          <cell r="J30">
            <v>4514.8900000000003</v>
          </cell>
        </row>
        <row r="31">
          <cell r="J31">
            <v>14087.1</v>
          </cell>
        </row>
        <row r="32">
          <cell r="J32">
            <v>3258362</v>
          </cell>
        </row>
        <row r="33">
          <cell r="B33">
            <v>372</v>
          </cell>
          <cell r="F33">
            <v>470.25000000000006</v>
          </cell>
          <cell r="J33">
            <v>36.355499999999999</v>
          </cell>
        </row>
        <row r="34">
          <cell r="C34">
            <v>44.350297813137153</v>
          </cell>
          <cell r="F34">
            <v>8.6786042921817259</v>
          </cell>
          <cell r="J34">
            <v>17494.007000000001</v>
          </cell>
        </row>
        <row r="35">
          <cell r="J35">
            <v>33658</v>
          </cell>
        </row>
        <row r="37">
          <cell r="J37">
            <v>10182610</v>
          </cell>
        </row>
        <row r="42">
          <cell r="B42">
            <v>340</v>
          </cell>
          <cell r="E42">
            <v>52</v>
          </cell>
          <cell r="H42">
            <v>27</v>
          </cell>
        </row>
        <row r="43">
          <cell r="C43">
            <v>6.2748016147619063</v>
          </cell>
          <cell r="F43">
            <v>0.95967554108123276</v>
          </cell>
          <cell r="H43">
            <v>0.49829306940756313</v>
          </cell>
        </row>
      </sheetData>
      <sheetData sheetId="22">
        <row r="29">
          <cell r="J29">
            <v>4702409</v>
          </cell>
        </row>
        <row r="30">
          <cell r="J30">
            <v>4514.8900000000003</v>
          </cell>
        </row>
        <row r="31">
          <cell r="J31">
            <v>14091.86</v>
          </cell>
        </row>
        <row r="32">
          <cell r="J32">
            <v>3394885</v>
          </cell>
        </row>
        <row r="33">
          <cell r="B33">
            <v>201</v>
          </cell>
          <cell r="F33">
            <v>282.15000000000003</v>
          </cell>
          <cell r="J33">
            <v>36.417400000000001</v>
          </cell>
        </row>
        <row r="34">
          <cell r="C34">
            <v>41.484318540404999</v>
          </cell>
          <cell r="F34">
            <v>9.0143712368307618</v>
          </cell>
          <cell r="J34">
            <v>17497.759999999998</v>
          </cell>
        </row>
        <row r="35">
          <cell r="J35">
            <v>33718</v>
          </cell>
        </row>
        <row r="37">
          <cell r="J37">
            <v>10208480</v>
          </cell>
        </row>
        <row r="42">
          <cell r="B42">
            <v>200</v>
          </cell>
          <cell r="E42">
            <v>29</v>
          </cell>
          <cell r="H42">
            <v>11</v>
          </cell>
        </row>
        <row r="43">
          <cell r="C43">
            <v>6.3897722749110484</v>
          </cell>
          <cell r="F43">
            <v>0.92651697986210202</v>
          </cell>
          <cell r="H43">
            <v>0.35143747512010765</v>
          </cell>
        </row>
      </sheetData>
      <sheetData sheetId="23">
        <row r="29">
          <cell r="J29">
            <v>4795285</v>
          </cell>
        </row>
        <row r="30">
          <cell r="J30">
            <v>4514.8900000000003</v>
          </cell>
        </row>
        <row r="31">
          <cell r="J31">
            <v>14097.81</v>
          </cell>
        </row>
        <row r="32">
          <cell r="J32">
            <v>3506566</v>
          </cell>
        </row>
        <row r="33">
          <cell r="B33">
            <v>368</v>
          </cell>
          <cell r="F33">
            <v>470.25000000000006</v>
          </cell>
          <cell r="J33">
            <v>36.417499999999997</v>
          </cell>
        </row>
        <row r="34">
          <cell r="C34">
            <v>44.12470023978927</v>
          </cell>
          <cell r="F34">
            <v>8.7283114684685472</v>
          </cell>
          <cell r="J34">
            <v>17504.22</v>
          </cell>
        </row>
        <row r="35">
          <cell r="J35">
            <v>33814</v>
          </cell>
        </row>
        <row r="37">
          <cell r="J37">
            <v>10248240</v>
          </cell>
        </row>
        <row r="42">
          <cell r="B42">
            <v>360</v>
          </cell>
          <cell r="E42">
            <v>52</v>
          </cell>
          <cell r="H42">
            <v>15</v>
          </cell>
        </row>
        <row r="43">
          <cell r="C43">
            <v>6.6819609327988863</v>
          </cell>
          <cell r="F43">
            <v>0.96517213473761698</v>
          </cell>
          <cell r="H43">
            <v>0.27841503886662028</v>
          </cell>
        </row>
      </sheetData>
      <sheetData sheetId="24">
        <row r="5">
          <cell r="F5">
            <v>0</v>
          </cell>
          <cell r="I5">
            <v>58</v>
          </cell>
        </row>
        <row r="29">
          <cell r="J29">
            <v>4888559</v>
          </cell>
        </row>
        <row r="30">
          <cell r="J30">
            <v>4514.8900000000003</v>
          </cell>
        </row>
        <row r="31">
          <cell r="J31">
            <v>14103.31</v>
          </cell>
        </row>
        <row r="32">
          <cell r="J32">
            <v>3560875</v>
          </cell>
        </row>
        <row r="33">
          <cell r="B33">
            <v>302</v>
          </cell>
          <cell r="F33">
            <v>384.75000000000006</v>
          </cell>
          <cell r="J33">
            <v>36.4176</v>
          </cell>
        </row>
        <row r="34">
          <cell r="C34">
            <v>42.843088166836026</v>
          </cell>
          <cell r="F34">
            <v>8.4492845284225719</v>
          </cell>
          <cell r="J34">
            <v>17509.68</v>
          </cell>
        </row>
        <row r="35">
          <cell r="J35">
            <v>33814</v>
          </cell>
        </row>
        <row r="37">
          <cell r="J37">
            <v>10288740</v>
          </cell>
        </row>
        <row r="42">
          <cell r="B42">
            <v>300</v>
          </cell>
          <cell r="E42">
            <v>41</v>
          </cell>
          <cell r="H42">
            <v>51</v>
          </cell>
        </row>
        <row r="43">
          <cell r="C43">
            <v>6.5881360845400163</v>
          </cell>
          <cell r="F43">
            <v>0.90037859822046895</v>
          </cell>
          <cell r="H43">
            <v>1.1199831343718027</v>
          </cell>
        </row>
      </sheetData>
      <sheetData sheetId="25">
        <row r="5">
          <cell r="F5">
            <v>0</v>
          </cell>
          <cell r="I5">
            <v>66</v>
          </cell>
        </row>
        <row r="29">
          <cell r="J29">
            <v>4978471</v>
          </cell>
        </row>
        <row r="30">
          <cell r="J30">
            <v>4514.8900000000003</v>
          </cell>
        </row>
        <row r="31">
          <cell r="J31">
            <v>14108.51</v>
          </cell>
        </row>
        <row r="32">
          <cell r="J32">
            <v>3723159</v>
          </cell>
        </row>
        <row r="33">
          <cell r="B33">
            <v>284</v>
          </cell>
          <cell r="F33">
            <v>410.40000000000003</v>
          </cell>
          <cell r="J33">
            <v>36.4176</v>
          </cell>
        </row>
        <row r="34">
          <cell r="C34">
            <v>43.908346376804815</v>
          </cell>
          <cell r="F34">
            <v>9.8220824538005811</v>
          </cell>
          <cell r="J34">
            <v>17514.689999999999</v>
          </cell>
        </row>
        <row r="35">
          <cell r="J35">
            <v>34082</v>
          </cell>
        </row>
        <row r="37">
          <cell r="J37">
            <v>10328650</v>
          </cell>
        </row>
        <row r="42">
          <cell r="B42">
            <v>260</v>
          </cell>
          <cell r="E42">
            <v>40</v>
          </cell>
          <cell r="H42">
            <v>27</v>
          </cell>
        </row>
        <row r="43">
          <cell r="C43">
            <v>6.2225668566962735</v>
          </cell>
          <cell r="F43">
            <v>0.95731797795327289</v>
          </cell>
          <cell r="H43">
            <v>0.64618963511845917</v>
          </cell>
        </row>
      </sheetData>
      <sheetData sheetId="26">
        <row r="5">
          <cell r="F5">
            <v>0</v>
          </cell>
          <cell r="I5">
            <v>72</v>
          </cell>
        </row>
        <row r="29">
          <cell r="J29">
            <v>5071259</v>
          </cell>
        </row>
        <row r="30">
          <cell r="J30">
            <v>4514.8900000000003</v>
          </cell>
        </row>
        <row r="31">
          <cell r="J31">
            <v>14113.84</v>
          </cell>
        </row>
        <row r="32">
          <cell r="J32">
            <v>3840092</v>
          </cell>
        </row>
        <row r="33">
          <cell r="B33">
            <v>213</v>
          </cell>
          <cell r="F33">
            <v>384.75000000000006</v>
          </cell>
          <cell r="J33">
            <v>36.437600000000003</v>
          </cell>
        </row>
        <row r="34">
          <cell r="C34">
            <v>32.931259782579694</v>
          </cell>
          <cell r="F34">
            <v>9.208202300431358</v>
          </cell>
          <cell r="J34">
            <v>17519.7</v>
          </cell>
        </row>
        <row r="35">
          <cell r="J35">
            <v>34082</v>
          </cell>
        </row>
        <row r="37">
          <cell r="J37">
            <v>10369060</v>
          </cell>
        </row>
        <row r="42">
          <cell r="B42">
            <v>260</v>
          </cell>
          <cell r="E42">
            <v>39</v>
          </cell>
          <cell r="H42">
            <v>35</v>
          </cell>
        </row>
        <row r="43">
          <cell r="C43">
            <v>6.2225668566917554</v>
          </cell>
          <cell r="F43">
            <v>0.93338502850376326</v>
          </cell>
          <cell r="H43">
            <v>0.83765323070850539</v>
          </cell>
        </row>
      </sheetData>
      <sheetData sheetId="27">
        <row r="5">
          <cell r="F5">
            <v>0</v>
          </cell>
          <cell r="I5">
            <v>65</v>
          </cell>
        </row>
        <row r="29">
          <cell r="J29">
            <v>5161235</v>
          </cell>
        </row>
        <row r="30">
          <cell r="J30">
            <v>4514.8900000000003</v>
          </cell>
        </row>
        <row r="31">
          <cell r="J31">
            <v>14118.99</v>
          </cell>
        </row>
        <row r="32">
          <cell r="J32">
            <v>3873300</v>
          </cell>
        </row>
        <row r="33">
          <cell r="B33">
            <v>282</v>
          </cell>
          <cell r="F33">
            <v>342</v>
          </cell>
          <cell r="J33">
            <v>36.502299999999998</v>
          </cell>
        </row>
        <row r="34">
          <cell r="C34">
            <v>41.369631567482415</v>
          </cell>
          <cell r="F34">
            <v>7.7665140614798025</v>
          </cell>
          <cell r="J34">
            <v>17524.98</v>
          </cell>
        </row>
        <row r="35">
          <cell r="J35">
            <v>34082</v>
          </cell>
        </row>
        <row r="37">
          <cell r="J37">
            <v>10407410</v>
          </cell>
        </row>
        <row r="42">
          <cell r="B42">
            <v>300</v>
          </cell>
          <cell r="E42">
            <v>42</v>
          </cell>
          <cell r="H42">
            <v>43</v>
          </cell>
        </row>
        <row r="43">
          <cell r="C43">
            <v>6.8127316328770204</v>
          </cell>
          <cell r="F43">
            <v>0.95378242860278273</v>
          </cell>
          <cell r="H43">
            <v>0.97649153404570621</v>
          </cell>
        </row>
      </sheetData>
      <sheetData sheetId="28">
        <row r="5">
          <cell r="F5">
            <v>2</v>
          </cell>
          <cell r="I5">
            <v>55</v>
          </cell>
        </row>
        <row r="29">
          <cell r="J29">
            <v>5257237</v>
          </cell>
        </row>
        <row r="30">
          <cell r="J30">
            <v>4514.8900000000003</v>
          </cell>
        </row>
        <row r="31">
          <cell r="J31">
            <v>14122.77</v>
          </cell>
        </row>
        <row r="32">
          <cell r="J32">
            <v>4009529</v>
          </cell>
        </row>
        <row r="33">
          <cell r="B33">
            <v>314</v>
          </cell>
          <cell r="F33">
            <v>410.40000000000003</v>
          </cell>
          <cell r="J33">
            <v>36.521999999999998</v>
          </cell>
        </row>
        <row r="34">
          <cell r="C34">
            <v>42.152205445345906</v>
          </cell>
          <cell r="F34">
            <v>8.5283592883052801</v>
          </cell>
          <cell r="J34">
            <v>17530.75</v>
          </cell>
        </row>
        <row r="35">
          <cell r="J35">
            <v>34193</v>
          </cell>
        </row>
        <row r="37">
          <cell r="J37">
            <v>10449240</v>
          </cell>
        </row>
        <row r="42">
          <cell r="B42">
            <v>360</v>
          </cell>
          <cell r="E42">
            <v>45</v>
          </cell>
          <cell r="H42">
            <v>18</v>
          </cell>
        </row>
        <row r="43">
          <cell r="C43">
            <v>7.4810169195660343</v>
          </cell>
          <cell r="F43">
            <v>0.93512711494575429</v>
          </cell>
          <cell r="H43">
            <v>0.37405084597830168</v>
          </cell>
        </row>
      </sheetData>
      <sheetData sheetId="29">
        <row r="5">
          <cell r="F5">
            <v>0</v>
          </cell>
          <cell r="I5">
            <v>63</v>
          </cell>
        </row>
        <row r="29">
          <cell r="J29">
            <v>5345935</v>
          </cell>
        </row>
        <row r="30">
          <cell r="J30">
            <v>4514.8890000000001</v>
          </cell>
        </row>
        <row r="31">
          <cell r="J31">
            <v>14127.93</v>
          </cell>
        </row>
        <row r="32">
          <cell r="J32">
            <v>4223689</v>
          </cell>
        </row>
        <row r="33">
          <cell r="B33">
            <v>246</v>
          </cell>
          <cell r="F33">
            <v>342</v>
          </cell>
          <cell r="J33">
            <v>36.590800000000002</v>
          </cell>
        </row>
        <row r="34">
          <cell r="C34">
            <v>41.695134045938779</v>
          </cell>
          <cell r="F34">
            <v>8.9731278434588457</v>
          </cell>
          <cell r="J34">
            <v>17535.32</v>
          </cell>
        </row>
        <row r="35">
          <cell r="J35">
            <v>34200</v>
          </cell>
        </row>
        <row r="37">
          <cell r="J37">
            <v>10482760</v>
          </cell>
        </row>
        <row r="42">
          <cell r="B42">
            <v>100</v>
          </cell>
          <cell r="E42">
            <v>39</v>
          </cell>
          <cell r="H42">
            <v>14</v>
          </cell>
        </row>
        <row r="43">
          <cell r="C43">
            <v>2.6237215916546335</v>
          </cell>
          <cell r="F43">
            <v>1.0232514207453072</v>
          </cell>
          <cell r="H43">
            <v>0.36732102283164869</v>
          </cell>
        </row>
      </sheetData>
      <sheetData sheetId="30">
        <row r="33">
          <cell r="F33" t="str">
            <v/>
          </cell>
        </row>
        <row r="34">
          <cell r="C34" t="e">
            <v>#VALUE!</v>
          </cell>
          <cell r="F34" t="e">
            <v>#VALUE!</v>
          </cell>
        </row>
        <row r="43">
          <cell r="C43">
            <v>0</v>
          </cell>
          <cell r="F43">
            <v>0</v>
          </cell>
          <cell r="H43">
            <v>0</v>
          </cell>
        </row>
      </sheetData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Sheet1"/>
      <sheetName val="Sheet2"/>
      <sheetName val="Sheet3"/>
      <sheetName val="Sheet4"/>
    </sheetNames>
    <sheetDataSet>
      <sheetData sheetId="0">
        <row r="7">
          <cell r="P7">
            <v>110</v>
          </cell>
        </row>
        <row r="9">
          <cell r="P9">
            <v>150</v>
          </cell>
        </row>
        <row r="10">
          <cell r="P10">
            <v>8.49</v>
          </cell>
        </row>
        <row r="12">
          <cell r="P12">
            <v>8.8800000000000008</v>
          </cell>
        </row>
        <row r="21">
          <cell r="P21">
            <v>2.3083333333333331</v>
          </cell>
        </row>
        <row r="27">
          <cell r="P27">
            <v>104.66666666666667</v>
          </cell>
        </row>
        <row r="28">
          <cell r="P28">
            <v>6.666666666666667</v>
          </cell>
        </row>
        <row r="29">
          <cell r="P29">
            <v>160</v>
          </cell>
        </row>
        <row r="30">
          <cell r="P30">
            <v>8.7783333333333342</v>
          </cell>
        </row>
        <row r="31">
          <cell r="P31">
            <v>19.166666666666668</v>
          </cell>
        </row>
        <row r="32">
          <cell r="P32">
            <v>0.13366666666666666</v>
          </cell>
        </row>
        <row r="34">
          <cell r="P34">
            <v>3.6216666666666666</v>
          </cell>
        </row>
      </sheetData>
      <sheetData sheetId="1">
        <row r="7">
          <cell r="P7">
            <v>110</v>
          </cell>
        </row>
        <row r="9">
          <cell r="P9">
            <v>150</v>
          </cell>
        </row>
        <row r="10">
          <cell r="P10">
            <v>8.3800000000000008</v>
          </cell>
        </row>
        <row r="12">
          <cell r="P12">
            <v>9.76</v>
          </cell>
        </row>
        <row r="21">
          <cell r="P21">
            <v>2.7383333333333333</v>
          </cell>
        </row>
        <row r="27">
          <cell r="P27">
            <v>99.333333333333329</v>
          </cell>
        </row>
        <row r="28">
          <cell r="P28">
            <v>5.666666666666667</v>
          </cell>
        </row>
        <row r="29">
          <cell r="P29">
            <v>153.33333333333334</v>
          </cell>
        </row>
        <row r="30">
          <cell r="P30">
            <v>8.7333333333333325</v>
          </cell>
        </row>
        <row r="31">
          <cell r="P31">
            <v>19</v>
          </cell>
        </row>
        <row r="32">
          <cell r="P32">
            <v>0.11433333333333333</v>
          </cell>
        </row>
        <row r="34">
          <cell r="P34">
            <v>3.5148333333333333</v>
          </cell>
        </row>
      </sheetData>
      <sheetData sheetId="2">
        <row r="7">
          <cell r="P7">
            <v>115</v>
          </cell>
        </row>
        <row r="9">
          <cell r="P9">
            <v>140</v>
          </cell>
        </row>
        <row r="10">
          <cell r="P10">
            <v>8.5299999999999994</v>
          </cell>
        </row>
        <row r="12">
          <cell r="P12">
            <v>16</v>
          </cell>
        </row>
        <row r="21">
          <cell r="P21">
            <v>2.0575000000000001</v>
          </cell>
        </row>
        <row r="27">
          <cell r="P27">
            <v>92</v>
          </cell>
        </row>
        <row r="28">
          <cell r="P28">
            <v>8</v>
          </cell>
        </row>
        <row r="29">
          <cell r="P29">
            <v>157</v>
          </cell>
        </row>
        <row r="30">
          <cell r="P30">
            <v>8.7433333333333341</v>
          </cell>
        </row>
        <row r="31">
          <cell r="P31">
            <v>19</v>
          </cell>
        </row>
        <row r="32">
          <cell r="P32">
            <v>0.13733333333333334</v>
          </cell>
        </row>
        <row r="34">
          <cell r="P34">
            <v>3.8008333333333333</v>
          </cell>
        </row>
      </sheetData>
      <sheetData sheetId="3">
        <row r="7">
          <cell r="P7">
            <v>120</v>
          </cell>
        </row>
        <row r="9">
          <cell r="P9">
            <v>140</v>
          </cell>
        </row>
        <row r="10">
          <cell r="P10">
            <v>8.4499999999999993</v>
          </cell>
        </row>
        <row r="12">
          <cell r="P12">
            <v>9.43</v>
          </cell>
        </row>
        <row r="21">
          <cell r="P21">
            <v>2.3416666666666663</v>
          </cell>
        </row>
        <row r="27">
          <cell r="P27">
            <v>84.666666666666671</v>
          </cell>
        </row>
        <row r="28">
          <cell r="P28">
            <v>7.666666666666667</v>
          </cell>
        </row>
        <row r="29">
          <cell r="P29">
            <v>147</v>
          </cell>
        </row>
        <row r="30">
          <cell r="P30">
            <v>8.8549999999999986</v>
          </cell>
        </row>
        <row r="31">
          <cell r="P31">
            <v>18.333333333333332</v>
          </cell>
        </row>
        <row r="32">
          <cell r="P32">
            <v>0.14933333333333335</v>
          </cell>
        </row>
        <row r="34">
          <cell r="P34">
            <v>3.8766666666666669</v>
          </cell>
        </row>
      </sheetData>
      <sheetData sheetId="4">
        <row r="7">
          <cell r="P7">
            <v>111</v>
          </cell>
        </row>
        <row r="9">
          <cell r="P9">
            <v>140</v>
          </cell>
        </row>
        <row r="10">
          <cell r="P10">
            <v>8.42</v>
          </cell>
        </row>
        <row r="12">
          <cell r="P12">
            <v>10</v>
          </cell>
        </row>
        <row r="21">
          <cell r="P21">
            <v>1.9325000000000001</v>
          </cell>
        </row>
        <row r="27">
          <cell r="P27">
            <v>90.333333333333329</v>
          </cell>
        </row>
        <row r="28">
          <cell r="P28">
            <v>2.3333333333333335</v>
          </cell>
        </row>
        <row r="29">
          <cell r="P29">
            <v>148.66666666666666</v>
          </cell>
        </row>
        <row r="30">
          <cell r="P30">
            <v>8.7233333333333345</v>
          </cell>
        </row>
        <row r="31">
          <cell r="P31">
            <v>18.666666666666668</v>
          </cell>
        </row>
        <row r="32">
          <cell r="P32">
            <v>0.12816666666666668</v>
          </cell>
        </row>
        <row r="34">
          <cell r="P34">
            <v>3.7075</v>
          </cell>
        </row>
      </sheetData>
      <sheetData sheetId="5">
        <row r="7">
          <cell r="P7">
            <v>115</v>
          </cell>
        </row>
        <row r="9">
          <cell r="P9">
            <v>150</v>
          </cell>
        </row>
        <row r="10">
          <cell r="P10">
            <v>8.34</v>
          </cell>
        </row>
        <row r="12">
          <cell r="P12">
            <v>8.41</v>
          </cell>
        </row>
        <row r="21">
          <cell r="P21">
            <v>2.2549999999999999</v>
          </cell>
        </row>
        <row r="27">
          <cell r="P27">
            <v>107.66666666666667</v>
          </cell>
        </row>
        <row r="28">
          <cell r="P28">
            <v>6</v>
          </cell>
        </row>
        <row r="29">
          <cell r="P29">
            <v>157.33333333333334</v>
          </cell>
        </row>
        <row r="30">
          <cell r="P30">
            <v>8.7766666666666655</v>
          </cell>
        </row>
        <row r="31">
          <cell r="P31">
            <v>18.5</v>
          </cell>
        </row>
        <row r="32">
          <cell r="P32">
            <v>0.10799999999999998</v>
          </cell>
        </row>
        <row r="34">
          <cell r="P34">
            <v>3.6483333333333334</v>
          </cell>
        </row>
      </sheetData>
      <sheetData sheetId="6">
        <row r="7">
          <cell r="P7">
            <v>112</v>
          </cell>
        </row>
        <row r="9">
          <cell r="P9">
            <v>144</v>
          </cell>
        </row>
        <row r="10">
          <cell r="P10">
            <v>8.41</v>
          </cell>
        </row>
        <row r="12">
          <cell r="P12">
            <v>10.1</v>
          </cell>
        </row>
        <row r="21">
          <cell r="P21">
            <v>2.8319999999999999</v>
          </cell>
        </row>
        <row r="27">
          <cell r="P27">
            <v>95</v>
          </cell>
        </row>
        <row r="28">
          <cell r="P28">
            <v>3.6666666666666665</v>
          </cell>
        </row>
        <row r="29">
          <cell r="P29">
            <v>155.33333333333334</v>
          </cell>
        </row>
        <row r="30">
          <cell r="P30">
            <v>8.7833333333333332</v>
          </cell>
        </row>
        <row r="31">
          <cell r="P31">
            <v>18.333333333333332</v>
          </cell>
        </row>
        <row r="32">
          <cell r="P32">
            <v>0.122</v>
          </cell>
        </row>
        <row r="34">
          <cell r="P34">
            <v>3.9533333333333331</v>
          </cell>
        </row>
      </sheetData>
      <sheetData sheetId="7">
        <row r="7">
          <cell r="P7">
            <v>110</v>
          </cell>
        </row>
        <row r="9">
          <cell r="P9">
            <v>160</v>
          </cell>
        </row>
        <row r="10">
          <cell r="P10">
            <v>8.52</v>
          </cell>
        </row>
        <row r="12">
          <cell r="P12">
            <v>10.5</v>
          </cell>
        </row>
        <row r="21">
          <cell r="P21">
            <v>1.72</v>
          </cell>
        </row>
        <row r="27">
          <cell r="P27">
            <v>96.666666666666671</v>
          </cell>
        </row>
        <row r="28">
          <cell r="P28">
            <v>3.3333333333333335</v>
          </cell>
        </row>
        <row r="29">
          <cell r="P29">
            <v>153</v>
          </cell>
        </row>
        <row r="30">
          <cell r="P30">
            <v>8.7750000000000004</v>
          </cell>
        </row>
        <row r="31">
          <cell r="P31">
            <v>19.5</v>
          </cell>
        </row>
        <row r="32">
          <cell r="P32">
            <v>0.11566666666666665</v>
          </cell>
        </row>
        <row r="34">
          <cell r="P34">
            <v>3.8166666666666664</v>
          </cell>
        </row>
      </sheetData>
      <sheetData sheetId="8">
        <row r="7">
          <cell r="P7">
            <v>115</v>
          </cell>
        </row>
        <row r="9">
          <cell r="P9">
            <v>149</v>
          </cell>
        </row>
        <row r="10">
          <cell r="P10">
            <v>8.92</v>
          </cell>
        </row>
        <row r="12">
          <cell r="P12">
            <v>14.3</v>
          </cell>
        </row>
        <row r="21">
          <cell r="P21">
            <v>1.8416666666666666</v>
          </cell>
        </row>
        <row r="27">
          <cell r="P27">
            <v>92.333333333333329</v>
          </cell>
        </row>
        <row r="28">
          <cell r="P28">
            <v>6</v>
          </cell>
        </row>
        <row r="29">
          <cell r="P29">
            <v>152.66666666666666</v>
          </cell>
        </row>
        <row r="30">
          <cell r="P30">
            <v>8.8083333333333336</v>
          </cell>
        </row>
        <row r="31">
          <cell r="P31">
            <v>19</v>
          </cell>
        </row>
        <row r="32">
          <cell r="P32">
            <v>0.11716666666666666</v>
          </cell>
        </row>
        <row r="34">
          <cell r="P34">
            <v>3.8341666666666661</v>
          </cell>
        </row>
      </sheetData>
      <sheetData sheetId="9">
        <row r="7">
          <cell r="P7">
            <v>114</v>
          </cell>
        </row>
        <row r="9">
          <cell r="P9">
            <v>143</v>
          </cell>
        </row>
        <row r="10">
          <cell r="P10">
            <v>8.84</v>
          </cell>
        </row>
        <row r="12">
          <cell r="P12">
            <v>10.3</v>
          </cell>
        </row>
        <row r="21">
          <cell r="P21">
            <v>1.9000000000000001</v>
          </cell>
        </row>
        <row r="27">
          <cell r="P27">
            <v>90</v>
          </cell>
        </row>
        <row r="28">
          <cell r="P28">
            <v>5</v>
          </cell>
        </row>
        <row r="29">
          <cell r="P29">
            <v>147.66666666666666</v>
          </cell>
        </row>
        <row r="30">
          <cell r="P30">
            <v>7.4978333333333333</v>
          </cell>
        </row>
        <row r="31">
          <cell r="P31">
            <v>19.5</v>
          </cell>
        </row>
        <row r="32">
          <cell r="P32">
            <v>8.8833333333333334E-2</v>
          </cell>
        </row>
        <row r="34">
          <cell r="P34">
            <v>3.8458333333333332</v>
          </cell>
        </row>
      </sheetData>
      <sheetData sheetId="10">
        <row r="7">
          <cell r="P7">
            <v>115</v>
          </cell>
        </row>
        <row r="9">
          <cell r="P9">
            <v>143</v>
          </cell>
        </row>
        <row r="10">
          <cell r="P10">
            <v>8.43</v>
          </cell>
        </row>
        <row r="12">
          <cell r="P12">
            <v>6.83</v>
          </cell>
        </row>
        <row r="21">
          <cell r="P21">
            <v>1.7239999999999998</v>
          </cell>
        </row>
        <row r="27">
          <cell r="P27">
            <v>94.666666666666671</v>
          </cell>
        </row>
        <row r="28">
          <cell r="P28">
            <v>4.666666666666667</v>
          </cell>
        </row>
        <row r="29">
          <cell r="P29">
            <v>152.33333333333334</v>
          </cell>
        </row>
        <row r="30">
          <cell r="P30">
            <v>8.7983333333333338</v>
          </cell>
        </row>
        <row r="31">
          <cell r="P31">
            <v>19.5</v>
          </cell>
        </row>
        <row r="32">
          <cell r="P32">
            <v>0.10199999999999999</v>
          </cell>
        </row>
        <row r="34">
          <cell r="P34">
            <v>3.8408333333333329</v>
          </cell>
        </row>
      </sheetData>
      <sheetData sheetId="11">
        <row r="7">
          <cell r="P7">
            <v>115</v>
          </cell>
        </row>
        <row r="9">
          <cell r="P9">
            <v>151</v>
          </cell>
        </row>
        <row r="10">
          <cell r="P10">
            <v>8.76</v>
          </cell>
        </row>
        <row r="12">
          <cell r="P12">
            <v>8.6300000000000008</v>
          </cell>
        </row>
        <row r="21">
          <cell r="P21">
            <v>1.7449999999999999</v>
          </cell>
        </row>
        <row r="27">
          <cell r="P27">
            <v>93.333333333333329</v>
          </cell>
        </row>
        <row r="28">
          <cell r="P28">
            <v>5.333333333333333</v>
          </cell>
        </row>
        <row r="29">
          <cell r="P29">
            <v>153.66666666666666</v>
          </cell>
        </row>
        <row r="30">
          <cell r="P30">
            <v>8.7683333333333326</v>
          </cell>
        </row>
        <row r="31">
          <cell r="P31">
            <v>19.5</v>
          </cell>
        </row>
        <row r="32">
          <cell r="P32">
            <v>0.16466666666666666</v>
          </cell>
        </row>
        <row r="34">
          <cell r="P34">
            <v>3.6933333333333334</v>
          </cell>
        </row>
      </sheetData>
      <sheetData sheetId="12">
        <row r="7">
          <cell r="P7">
            <v>115</v>
          </cell>
        </row>
        <row r="9">
          <cell r="P9">
            <v>147</v>
          </cell>
        </row>
        <row r="10">
          <cell r="P10">
            <v>8.48</v>
          </cell>
        </row>
        <row r="12">
          <cell r="P12">
            <v>13</v>
          </cell>
        </row>
        <row r="21">
          <cell r="P21">
            <v>1.496</v>
          </cell>
        </row>
        <row r="27">
          <cell r="P27">
            <v>92.666666666666671</v>
          </cell>
        </row>
        <row r="28">
          <cell r="P28">
            <v>7.333333333333333</v>
          </cell>
        </row>
        <row r="29">
          <cell r="P29">
            <v>148.33333333333334</v>
          </cell>
        </row>
        <row r="30">
          <cell r="P30">
            <v>8.836666666666666</v>
          </cell>
        </row>
        <row r="31">
          <cell r="P31">
            <v>18.833333333333332</v>
          </cell>
        </row>
        <row r="32">
          <cell r="P32">
            <v>0.14899999999999999</v>
          </cell>
        </row>
        <row r="34">
          <cell r="P34">
            <v>3.4825000000000004</v>
          </cell>
        </row>
      </sheetData>
      <sheetData sheetId="13">
        <row r="7">
          <cell r="P7">
            <v>119</v>
          </cell>
        </row>
        <row r="9">
          <cell r="P9">
            <v>156</v>
          </cell>
        </row>
        <row r="10">
          <cell r="P10">
            <v>8.69</v>
          </cell>
        </row>
        <row r="12">
          <cell r="P12">
            <v>16.2</v>
          </cell>
        </row>
        <row r="21">
          <cell r="P21">
            <v>1.97</v>
          </cell>
        </row>
        <row r="27">
          <cell r="P27">
            <v>91.666666666666671</v>
          </cell>
        </row>
        <row r="28">
          <cell r="P28">
            <v>3.6666666666666665</v>
          </cell>
        </row>
        <row r="29">
          <cell r="P29">
            <v>153.66666666666666</v>
          </cell>
        </row>
        <row r="30">
          <cell r="P30">
            <v>8.81</v>
          </cell>
        </row>
        <row r="31">
          <cell r="P31">
            <v>18</v>
          </cell>
        </row>
        <row r="32">
          <cell r="P32">
            <v>0.13383333333333333</v>
          </cell>
        </row>
        <row r="34">
          <cell r="P34">
            <v>3.5366666666666671</v>
          </cell>
        </row>
      </sheetData>
      <sheetData sheetId="14">
        <row r="7">
          <cell r="P7">
            <v>113</v>
          </cell>
        </row>
        <row r="9">
          <cell r="P9">
            <v>155</v>
          </cell>
        </row>
        <row r="10">
          <cell r="P10">
            <v>8.59</v>
          </cell>
        </row>
        <row r="12">
          <cell r="P12">
            <v>11.3</v>
          </cell>
        </row>
        <row r="21">
          <cell r="P21">
            <v>2.08</v>
          </cell>
        </row>
        <row r="27">
          <cell r="P27">
            <v>92.333333333333329</v>
          </cell>
        </row>
        <row r="28">
          <cell r="P28">
            <v>4.333333333333333</v>
          </cell>
        </row>
        <row r="29">
          <cell r="P29">
            <v>153.33333333333334</v>
          </cell>
        </row>
        <row r="30">
          <cell r="P30">
            <v>8.7199999999999989</v>
          </cell>
        </row>
        <row r="31">
          <cell r="P31">
            <v>17.5</v>
          </cell>
        </row>
        <row r="32">
          <cell r="P32">
            <v>0.17450000000000002</v>
          </cell>
        </row>
        <row r="34">
          <cell r="P34">
            <v>3.5399999999999996</v>
          </cell>
        </row>
      </sheetData>
      <sheetData sheetId="15">
        <row r="7">
          <cell r="P7">
            <v>118</v>
          </cell>
        </row>
        <row r="9">
          <cell r="P9">
            <v>162</v>
          </cell>
        </row>
        <row r="10">
          <cell r="P10">
            <v>8.43</v>
          </cell>
        </row>
        <row r="12">
          <cell r="P12">
            <v>13.6</v>
          </cell>
        </row>
        <row r="21">
          <cell r="P21">
            <v>2.0840000000000001</v>
          </cell>
        </row>
        <row r="27">
          <cell r="P27">
            <v>86.666666666666671</v>
          </cell>
        </row>
        <row r="28">
          <cell r="P28">
            <v>6</v>
          </cell>
        </row>
        <row r="29">
          <cell r="P29">
            <v>153.66666666666666</v>
          </cell>
        </row>
        <row r="30">
          <cell r="P30">
            <v>8.8566666666666656</v>
          </cell>
        </row>
        <row r="31">
          <cell r="P31">
            <v>18.166666666666668</v>
          </cell>
        </row>
        <row r="32">
          <cell r="P32">
            <v>0.15866666666666665</v>
          </cell>
        </row>
        <row r="34">
          <cell r="P34">
            <v>3.4591666666666665</v>
          </cell>
        </row>
      </sheetData>
      <sheetData sheetId="16">
        <row r="7">
          <cell r="P7">
            <v>120</v>
          </cell>
        </row>
        <row r="9">
          <cell r="P9">
            <v>150</v>
          </cell>
        </row>
        <row r="10">
          <cell r="P10">
            <v>8.59</v>
          </cell>
        </row>
        <row r="12">
          <cell r="P12">
            <v>22.1</v>
          </cell>
        </row>
        <row r="21">
          <cell r="P21">
            <v>1.9979999999999998</v>
          </cell>
        </row>
        <row r="27">
          <cell r="P27">
            <v>87</v>
          </cell>
        </row>
        <row r="28">
          <cell r="P28">
            <v>6</v>
          </cell>
        </row>
        <row r="29">
          <cell r="P29">
            <v>153.5</v>
          </cell>
        </row>
        <row r="30">
          <cell r="P30">
            <v>8.8616666666666664</v>
          </cell>
        </row>
        <row r="32">
          <cell r="P32">
            <v>0.12066666666666666</v>
          </cell>
        </row>
        <row r="34">
          <cell r="P34">
            <v>2.3124999999999996</v>
          </cell>
        </row>
      </sheetData>
      <sheetData sheetId="17">
        <row r="7">
          <cell r="P7">
            <v>117</v>
          </cell>
        </row>
        <row r="9">
          <cell r="P9">
            <v>156</v>
          </cell>
        </row>
        <row r="10">
          <cell r="P10">
            <v>8.7200000000000006</v>
          </cell>
        </row>
        <row r="12">
          <cell r="P12">
            <v>15.8</v>
          </cell>
        </row>
        <row r="21">
          <cell r="P21">
            <v>2.0533333333333332</v>
          </cell>
        </row>
        <row r="27">
          <cell r="P27">
            <v>89.666666666666671</v>
          </cell>
        </row>
        <row r="28">
          <cell r="P28">
            <v>4</v>
          </cell>
        </row>
        <row r="29">
          <cell r="P29">
            <v>157.33333333333334</v>
          </cell>
        </row>
        <row r="30">
          <cell r="P30">
            <v>8.7916666666666661</v>
          </cell>
        </row>
        <row r="31">
          <cell r="P31">
            <v>18</v>
          </cell>
        </row>
        <row r="32">
          <cell r="P32">
            <v>0.12549999999999997</v>
          </cell>
        </row>
        <row r="34">
          <cell r="P34">
            <v>3.4350000000000001</v>
          </cell>
        </row>
      </sheetData>
      <sheetData sheetId="18">
        <row r="7">
          <cell r="P7">
            <v>118</v>
          </cell>
        </row>
        <row r="9">
          <cell r="P9">
            <v>154</v>
          </cell>
        </row>
        <row r="10">
          <cell r="P10">
            <v>8.6300000000000008</v>
          </cell>
        </row>
        <row r="12">
          <cell r="P12">
            <v>9.68</v>
          </cell>
        </row>
        <row r="21">
          <cell r="P21">
            <v>1.8</v>
          </cell>
        </row>
        <row r="27">
          <cell r="P27">
            <v>97.666666666666671</v>
          </cell>
        </row>
        <row r="28">
          <cell r="P28">
            <v>1.6666666666666667</v>
          </cell>
        </row>
        <row r="29">
          <cell r="P29">
            <v>156.66666666666666</v>
          </cell>
        </row>
        <row r="30">
          <cell r="P30">
            <v>8.6450000000000014</v>
          </cell>
        </row>
        <row r="31">
          <cell r="P31">
            <v>18.666666666666668</v>
          </cell>
        </row>
        <row r="32">
          <cell r="P32">
            <v>0.1555</v>
          </cell>
        </row>
        <row r="34">
          <cell r="P34">
            <v>3.5624999999999996</v>
          </cell>
        </row>
      </sheetData>
      <sheetData sheetId="19">
        <row r="7">
          <cell r="P7">
            <v>122</v>
          </cell>
        </row>
        <row r="9">
          <cell r="P9">
            <v>154</v>
          </cell>
        </row>
        <row r="10">
          <cell r="P10">
            <v>8.61</v>
          </cell>
        </row>
        <row r="12">
          <cell r="P12">
            <v>6.67</v>
          </cell>
        </row>
        <row r="21">
          <cell r="P21">
            <v>1.7883333333333333</v>
          </cell>
        </row>
        <row r="27">
          <cell r="P27">
            <v>95</v>
          </cell>
        </row>
        <row r="28">
          <cell r="P28">
            <v>5.333333333333333</v>
          </cell>
        </row>
        <row r="29">
          <cell r="P29">
            <v>155.33333333333334</v>
          </cell>
        </row>
        <row r="30">
          <cell r="P30">
            <v>8.7333333333333325</v>
          </cell>
        </row>
        <row r="31">
          <cell r="P31">
            <v>18.666666666666668</v>
          </cell>
        </row>
        <row r="32">
          <cell r="P32">
            <v>0.10366666666666664</v>
          </cell>
        </row>
        <row r="34">
          <cell r="P34">
            <v>3.4866666666666668</v>
          </cell>
        </row>
      </sheetData>
      <sheetData sheetId="20">
        <row r="7">
          <cell r="P7">
            <v>116</v>
          </cell>
        </row>
        <row r="9">
          <cell r="P9">
            <v>145</v>
          </cell>
        </row>
        <row r="10">
          <cell r="P10">
            <v>8.92</v>
          </cell>
        </row>
        <row r="21">
          <cell r="P21">
            <v>1.998</v>
          </cell>
        </row>
        <row r="27">
          <cell r="P27">
            <v>91.666666666666671</v>
          </cell>
        </row>
        <row r="28">
          <cell r="P28">
            <v>1</v>
          </cell>
        </row>
        <row r="29">
          <cell r="P29">
            <v>158.33333333333334</v>
          </cell>
        </row>
        <row r="30">
          <cell r="P30">
            <v>8.8083333333333318</v>
          </cell>
        </row>
        <row r="31">
          <cell r="P31">
            <v>18.166666666666668</v>
          </cell>
        </row>
        <row r="32">
          <cell r="P32">
            <v>0.10233333333333333</v>
          </cell>
        </row>
        <row r="34">
          <cell r="P34">
            <v>3.8525000000000005</v>
          </cell>
        </row>
      </sheetData>
      <sheetData sheetId="21">
        <row r="7">
          <cell r="P7">
            <v>120</v>
          </cell>
        </row>
        <row r="9">
          <cell r="P9">
            <v>153</v>
          </cell>
        </row>
        <row r="10">
          <cell r="P10">
            <v>8.6</v>
          </cell>
        </row>
        <row r="12">
          <cell r="P12">
            <v>9.0500000000000007</v>
          </cell>
        </row>
        <row r="21">
          <cell r="P21">
            <v>2.6533333333333338</v>
          </cell>
        </row>
        <row r="27">
          <cell r="P27">
            <v>92.666666666666671</v>
          </cell>
        </row>
        <row r="28">
          <cell r="P28">
            <v>3.3333333333333335</v>
          </cell>
        </row>
        <row r="29">
          <cell r="P29">
            <v>158.66666666666666</v>
          </cell>
        </row>
        <row r="30">
          <cell r="P30">
            <v>8.8050000000000015</v>
          </cell>
        </row>
        <row r="31">
          <cell r="P31">
            <v>20</v>
          </cell>
        </row>
        <row r="32">
          <cell r="P32">
            <v>0.14666666666666667</v>
          </cell>
        </row>
        <row r="34">
          <cell r="P34">
            <v>3.7041666666666662</v>
          </cell>
        </row>
      </sheetData>
      <sheetData sheetId="22">
        <row r="7">
          <cell r="P7">
            <v>116</v>
          </cell>
        </row>
        <row r="9">
          <cell r="P9">
            <v>154</v>
          </cell>
        </row>
        <row r="10">
          <cell r="P10">
            <v>8.8000000000000007</v>
          </cell>
        </row>
        <row r="12">
          <cell r="P12">
            <v>8.7200000000000006</v>
          </cell>
        </row>
        <row r="21">
          <cell r="P21">
            <v>2.4033333333333333</v>
          </cell>
        </row>
        <row r="27">
          <cell r="P27">
            <v>85.333333333333329</v>
          </cell>
        </row>
        <row r="28">
          <cell r="P28">
            <v>4</v>
          </cell>
        </row>
        <row r="29">
          <cell r="P29">
            <v>150</v>
          </cell>
        </row>
        <row r="30">
          <cell r="P30">
            <v>8.854000000000001</v>
          </cell>
        </row>
        <row r="32">
          <cell r="P32">
            <v>0.15820000000000001</v>
          </cell>
        </row>
        <row r="34">
          <cell r="P34">
            <v>3.7374999999999994</v>
          </cell>
        </row>
      </sheetData>
      <sheetData sheetId="23">
        <row r="7">
          <cell r="P7">
            <v>116</v>
          </cell>
        </row>
        <row r="9">
          <cell r="P9">
            <v>148</v>
          </cell>
        </row>
        <row r="10">
          <cell r="P10">
            <v>8.7799999999999994</v>
          </cell>
        </row>
        <row r="12">
          <cell r="P12">
            <v>7.52</v>
          </cell>
        </row>
        <row r="21">
          <cell r="P21">
            <v>2.2633333333333332</v>
          </cell>
        </row>
        <row r="27">
          <cell r="P27">
            <v>86.333333333333329</v>
          </cell>
        </row>
        <row r="28">
          <cell r="P28">
            <v>4.333333333333333</v>
          </cell>
        </row>
        <row r="29">
          <cell r="P29">
            <v>147</v>
          </cell>
        </row>
        <row r="30">
          <cell r="P30">
            <v>8.8033333333333328</v>
          </cell>
        </row>
        <row r="32">
          <cell r="P32">
            <v>0.15633333333333332</v>
          </cell>
        </row>
        <row r="34">
          <cell r="P34">
            <v>3.7674999999999987</v>
          </cell>
        </row>
      </sheetData>
      <sheetData sheetId="24">
        <row r="7">
          <cell r="P7">
            <v>120</v>
          </cell>
        </row>
        <row r="9">
          <cell r="P9">
            <v>147</v>
          </cell>
        </row>
        <row r="10">
          <cell r="P10">
            <v>8.7200000000000006</v>
          </cell>
        </row>
        <row r="12">
          <cell r="P12">
            <v>8.39</v>
          </cell>
        </row>
        <row r="21">
          <cell r="P21">
            <v>1.7733333333333332</v>
          </cell>
        </row>
        <row r="27">
          <cell r="P27">
            <v>95.333333333333329</v>
          </cell>
        </row>
        <row r="28">
          <cell r="P28">
            <v>6.666666666666667</v>
          </cell>
        </row>
        <row r="29">
          <cell r="P29">
            <v>155.33333333333334</v>
          </cell>
        </row>
        <row r="30">
          <cell r="P30">
            <v>8.7199999999999989</v>
          </cell>
        </row>
        <row r="31">
          <cell r="P31">
            <v>20.166666666666668</v>
          </cell>
        </row>
        <row r="32">
          <cell r="P32">
            <v>0.108</v>
          </cell>
        </row>
        <row r="34">
          <cell r="P34">
            <v>3.7574999999999998</v>
          </cell>
        </row>
      </sheetData>
      <sheetData sheetId="25">
        <row r="7">
          <cell r="P7">
            <v>119</v>
          </cell>
        </row>
        <row r="9">
          <cell r="P9">
            <v>143</v>
          </cell>
        </row>
        <row r="10">
          <cell r="P10">
            <v>8.67</v>
          </cell>
        </row>
        <row r="12">
          <cell r="P12">
            <v>9.42</v>
          </cell>
        </row>
        <row r="21">
          <cell r="P21">
            <v>1.8816666666666666</v>
          </cell>
        </row>
        <row r="27">
          <cell r="P27">
            <v>89.666666666666671</v>
          </cell>
        </row>
        <row r="28">
          <cell r="P28">
            <v>3</v>
          </cell>
        </row>
        <row r="29">
          <cell r="P29">
            <v>153</v>
          </cell>
        </row>
        <row r="30">
          <cell r="P30">
            <v>8.75</v>
          </cell>
        </row>
        <row r="31">
          <cell r="P31">
            <v>20.166666666666668</v>
          </cell>
        </row>
        <row r="32">
          <cell r="P32">
            <v>0.13016666666666668</v>
          </cell>
        </row>
        <row r="34">
          <cell r="P34">
            <v>3.5691666666666673</v>
          </cell>
        </row>
      </sheetData>
      <sheetData sheetId="26">
        <row r="7">
          <cell r="P7">
            <v>119</v>
          </cell>
        </row>
        <row r="9">
          <cell r="P9">
            <v>157</v>
          </cell>
        </row>
        <row r="10">
          <cell r="P10">
            <v>8.6199999999999992</v>
          </cell>
        </row>
        <row r="12">
          <cell r="P12">
            <v>9.4700000000000006</v>
          </cell>
        </row>
        <row r="21">
          <cell r="P21">
            <v>1.8516666666666666</v>
          </cell>
        </row>
        <row r="27">
          <cell r="P27">
            <v>94</v>
          </cell>
        </row>
        <row r="28">
          <cell r="P28">
            <v>5.666666666666667</v>
          </cell>
        </row>
        <row r="29">
          <cell r="P29">
            <v>148.33333333333334</v>
          </cell>
        </row>
        <row r="30">
          <cell r="P30">
            <v>8.8066666666666666</v>
          </cell>
        </row>
        <row r="31">
          <cell r="P31">
            <v>20.5</v>
          </cell>
        </row>
        <row r="32">
          <cell r="P32">
            <v>0.1295</v>
          </cell>
        </row>
        <row r="34">
          <cell r="P34">
            <v>3.6866666666666661</v>
          </cell>
        </row>
      </sheetData>
      <sheetData sheetId="27">
        <row r="7">
          <cell r="P7">
            <v>119</v>
          </cell>
        </row>
        <row r="9">
          <cell r="P9">
            <v>167</v>
          </cell>
        </row>
        <row r="10">
          <cell r="P10">
            <v>8.57</v>
          </cell>
        </row>
        <row r="12">
          <cell r="P12">
            <v>11.9</v>
          </cell>
        </row>
        <row r="21">
          <cell r="P21">
            <v>1.8549999999999998</v>
          </cell>
        </row>
        <row r="27">
          <cell r="P27">
            <v>87.666666666666671</v>
          </cell>
        </row>
        <row r="28">
          <cell r="P28">
            <v>5.333333333333333</v>
          </cell>
        </row>
        <row r="29">
          <cell r="P29">
            <v>148.33333333333334</v>
          </cell>
        </row>
        <row r="30">
          <cell r="P30">
            <v>8.7583333333333329</v>
          </cell>
        </row>
        <row r="31">
          <cell r="P31">
            <v>21.333333333333332</v>
          </cell>
        </row>
        <row r="32">
          <cell r="P32">
            <v>0.12783333333333333</v>
          </cell>
        </row>
        <row r="34">
          <cell r="P34">
            <v>3.5824999999999996</v>
          </cell>
        </row>
      </sheetData>
      <sheetData sheetId="28">
        <row r="7">
          <cell r="P7">
            <v>119</v>
          </cell>
        </row>
        <row r="9">
          <cell r="P9">
            <v>154</v>
          </cell>
        </row>
        <row r="10">
          <cell r="P10">
            <v>8.5500000000000007</v>
          </cell>
        </row>
        <row r="12">
          <cell r="P12">
            <v>6.79</v>
          </cell>
        </row>
        <row r="21">
          <cell r="P21">
            <v>1.7419999999999998</v>
          </cell>
        </row>
        <row r="27">
          <cell r="P27">
            <v>98.666666666666671</v>
          </cell>
        </row>
        <row r="28">
          <cell r="P28">
            <v>4.333333333333333</v>
          </cell>
        </row>
        <row r="29">
          <cell r="P29">
            <v>149.66666666666666</v>
          </cell>
        </row>
        <row r="30">
          <cell r="P30">
            <v>8.6950000000000003</v>
          </cell>
        </row>
        <row r="31">
          <cell r="P31">
            <v>21.333333333333332</v>
          </cell>
        </row>
        <row r="32">
          <cell r="P32">
            <v>0.17616666666666667</v>
          </cell>
        </row>
        <row r="34">
          <cell r="P34">
            <v>3.4491666666666672</v>
          </cell>
        </row>
      </sheetData>
      <sheetData sheetId="29">
        <row r="7">
          <cell r="P7">
            <v>118</v>
          </cell>
        </row>
        <row r="9">
          <cell r="P9">
            <v>149</v>
          </cell>
        </row>
        <row r="10">
          <cell r="P10">
            <v>8.6</v>
          </cell>
        </row>
        <row r="12">
          <cell r="P12">
            <v>12.9</v>
          </cell>
        </row>
        <row r="21">
          <cell r="P21">
            <v>1.8980000000000001</v>
          </cell>
        </row>
        <row r="27">
          <cell r="P27">
            <v>96</v>
          </cell>
        </row>
        <row r="28">
          <cell r="P28">
            <v>5.333333333333333</v>
          </cell>
        </row>
        <row r="29">
          <cell r="P29">
            <v>155</v>
          </cell>
        </row>
        <row r="30">
          <cell r="P30">
            <v>8.6560000000000024</v>
          </cell>
        </row>
        <row r="31">
          <cell r="P31">
            <v>20.8</v>
          </cell>
        </row>
        <row r="32">
          <cell r="P32">
            <v>0.17619999999999997</v>
          </cell>
        </row>
        <row r="34">
          <cell r="P34">
            <v>3.5680000000000001</v>
          </cell>
        </row>
      </sheetData>
      <sheetData sheetId="30">
        <row r="7">
          <cell r="P7" t="e">
            <v>#DIV/0!</v>
          </cell>
        </row>
        <row r="9">
          <cell r="P9" t="e">
            <v>#DIV/0!</v>
          </cell>
        </row>
        <row r="10">
          <cell r="P10" t="e">
            <v>#DIV/0!</v>
          </cell>
        </row>
        <row r="12">
          <cell r="P12" t="e">
            <v>#DIV/0!</v>
          </cell>
        </row>
        <row r="21">
          <cell r="P21" t="e">
            <v>#DIV/0!</v>
          </cell>
        </row>
        <row r="27">
          <cell r="P27" t="e">
            <v>#DIV/0!</v>
          </cell>
        </row>
        <row r="28">
          <cell r="P28" t="e">
            <v>#DIV/0!</v>
          </cell>
        </row>
        <row r="29">
          <cell r="P29" t="e">
            <v>#DIV/0!</v>
          </cell>
        </row>
        <row r="30">
          <cell r="P30" t="e">
            <v>#DIV/0!</v>
          </cell>
        </row>
        <row r="31">
          <cell r="P31" t="e">
            <v>#DIV/0!</v>
          </cell>
        </row>
        <row r="32">
          <cell r="P32" t="e">
            <v>#DIV/0!</v>
          </cell>
        </row>
        <row r="34">
          <cell r="P34" t="e">
            <v>#DIV/0!</v>
          </cell>
        </row>
      </sheetData>
      <sheetData sheetId="31"/>
      <sheetData sheetId="32"/>
      <sheetData sheetId="33"/>
      <sheetData sheetId="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mpage"/>
      <sheetName val="Water Quality"/>
      <sheetName val="Filter"/>
      <sheetName val="Monthly Chemical Report"/>
      <sheetName val="LAS Meter"/>
      <sheetName val="Chem. Trends"/>
      <sheetName val="Graphs"/>
    </sheetNames>
    <sheetDataSet>
      <sheetData sheetId="0"/>
      <sheetData sheetId="1"/>
      <sheetData sheetId="2"/>
      <sheetData sheetId="3">
        <row r="37">
          <cell r="E37">
            <v>2021.7446699999998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mpage"/>
      <sheetName val="Water Quality"/>
      <sheetName val="Filter"/>
      <sheetName val="Monthly Chemical Report"/>
      <sheetName val="Graph"/>
      <sheetName val="Chem. Trends"/>
      <sheetName val="Sheet1"/>
      <sheetName val="Sheet2"/>
    </sheetNames>
    <sheetDataSet>
      <sheetData sheetId="0"/>
      <sheetData sheetId="1"/>
      <sheetData sheetId="2"/>
      <sheetData sheetId="3">
        <row r="37">
          <cell r="AC37">
            <v>0</v>
          </cell>
        </row>
      </sheetData>
      <sheetData sheetId="4">
        <row r="106">
          <cell r="C106" t="str">
            <v>Amount</v>
          </cell>
        </row>
        <row r="107">
          <cell r="B107" t="str">
            <v>LAS</v>
          </cell>
          <cell r="C107">
            <v>1296.9936704999998</v>
          </cell>
        </row>
        <row r="108">
          <cell r="B108" t="str">
            <v>Fe</v>
          </cell>
          <cell r="C108">
            <v>11494.159136000002</v>
          </cell>
        </row>
        <row r="109">
          <cell r="B109" t="str">
            <v>CL2</v>
          </cell>
          <cell r="C109">
            <v>2504.8000000000002</v>
          </cell>
        </row>
        <row r="110">
          <cell r="B110" t="str">
            <v>Poly</v>
          </cell>
          <cell r="C110">
            <v>6181.0741575000002</v>
          </cell>
        </row>
        <row r="111">
          <cell r="B111" t="str">
            <v>Potassium</v>
          </cell>
          <cell r="C111">
            <v>422.53000000000003</v>
          </cell>
        </row>
        <row r="112">
          <cell r="B112" t="str">
            <v>Lime</v>
          </cell>
          <cell r="C112">
            <v>2400.0074999999988</v>
          </cell>
        </row>
        <row r="113">
          <cell r="B113" t="str">
            <v>Chemfloc 3315</v>
          </cell>
          <cell r="C113">
            <v>0</v>
          </cell>
        </row>
      </sheetData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3" name="Table132" displayName="Table132" ref="B106:C113" totalsRowShown="0" headerRowDxfId="1">
  <autoFilter ref="B106:C113"/>
  <tableColumns count="2">
    <tableColumn id="1" name="Chemicals"/>
    <tableColumn id="2" name="Amount" dataDxfId="0" dataCellStyle="Currency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zoomScaleNormal="100" workbookViewId="0">
      <pane xSplit="1" ySplit="4" topLeftCell="B17" activePane="bottomRight" state="frozen"/>
      <selection pane="topRight" activeCell="B1" sqref="B1"/>
      <selection pane="bottomLeft" activeCell="A7" sqref="A7"/>
      <selection pane="bottomRight" activeCell="C37" sqref="C37"/>
    </sheetView>
  </sheetViews>
  <sheetFormatPr defaultColWidth="9.28515625" defaultRowHeight="12.75" x14ac:dyDescent="0.2"/>
  <cols>
    <col min="1" max="1" width="8.28515625" style="15" customWidth="1"/>
    <col min="2" max="2" width="12.140625" style="2" customWidth="1"/>
    <col min="3" max="3" width="11.5703125" style="2" customWidth="1"/>
    <col min="4" max="4" width="10.7109375" style="4" customWidth="1"/>
    <col min="5" max="5" width="10.7109375" style="2" customWidth="1"/>
    <col min="6" max="6" width="10.7109375" style="4" customWidth="1"/>
    <col min="7" max="7" width="10.7109375" style="2" customWidth="1"/>
    <col min="8" max="8" width="10.7109375" style="4" customWidth="1"/>
    <col min="9" max="9" width="10.7109375" style="2" customWidth="1"/>
    <col min="10" max="10" width="10.7109375" style="1" customWidth="1"/>
    <col min="11" max="12" width="10.7109375" style="2" customWidth="1"/>
    <col min="13" max="13" width="13.28515625" style="2" customWidth="1"/>
    <col min="14" max="14" width="9" style="1" customWidth="1"/>
    <col min="15" max="15" width="8.42578125" style="4" customWidth="1"/>
    <col min="16" max="16" width="10" style="1" customWidth="1"/>
    <col min="17" max="17" width="7.5703125" style="1" customWidth="1"/>
    <col min="18" max="18" width="8.140625" style="185" customWidth="1"/>
    <col min="19" max="19" width="8" style="1" customWidth="1"/>
    <col min="20" max="20" width="8.28515625" style="1" customWidth="1"/>
    <col min="21" max="16384" width="9.28515625" style="1"/>
  </cols>
  <sheetData>
    <row r="1" spans="1:20" ht="20.65" customHeight="1" x14ac:dyDescent="0.25">
      <c r="A1" s="356" t="s">
        <v>26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</row>
    <row r="2" spans="1:20" x14ac:dyDescent="0.2">
      <c r="A2" s="357" t="s">
        <v>25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</row>
    <row r="3" spans="1:20" ht="18" customHeight="1" thickBot="1" x14ac:dyDescent="0.3">
      <c r="A3" s="348"/>
      <c r="B3" s="348"/>
      <c r="C3" s="141"/>
      <c r="K3" s="158"/>
      <c r="M3" s="158"/>
      <c r="N3" s="354" t="s">
        <v>122</v>
      </c>
      <c r="O3" s="355"/>
      <c r="P3" s="355"/>
      <c r="Q3" s="313"/>
      <c r="R3" s="352"/>
      <c r="S3" s="352"/>
    </row>
    <row r="4" spans="1:20" s="14" customFormat="1" ht="51.75" thickBot="1" x14ac:dyDescent="0.25">
      <c r="A4" s="10" t="s">
        <v>24</v>
      </c>
      <c r="B4" s="11" t="s">
        <v>23</v>
      </c>
      <c r="C4" s="12" t="s">
        <v>27</v>
      </c>
      <c r="D4" s="13" t="s">
        <v>22</v>
      </c>
      <c r="E4" s="55" t="s">
        <v>21</v>
      </c>
      <c r="F4" s="13" t="s">
        <v>20</v>
      </c>
      <c r="G4" s="56" t="s">
        <v>19</v>
      </c>
      <c r="H4" s="13" t="s">
        <v>18</v>
      </c>
      <c r="I4" s="56" t="s">
        <v>17</v>
      </c>
      <c r="J4" s="10" t="s">
        <v>16</v>
      </c>
      <c r="K4" s="56" t="s">
        <v>15</v>
      </c>
      <c r="L4" s="11" t="s">
        <v>14</v>
      </c>
      <c r="M4" s="56" t="s">
        <v>13</v>
      </c>
      <c r="N4" s="13" t="s">
        <v>78</v>
      </c>
      <c r="O4" s="196" t="s">
        <v>98</v>
      </c>
      <c r="P4" s="13" t="s">
        <v>77</v>
      </c>
      <c r="Q4" s="318" t="s">
        <v>110</v>
      </c>
      <c r="R4" s="184" t="s">
        <v>89</v>
      </c>
      <c r="S4" s="13" t="s">
        <v>88</v>
      </c>
      <c r="T4" s="13" t="s">
        <v>99</v>
      </c>
    </row>
    <row r="5" spans="1:20" ht="13.9" customHeight="1" x14ac:dyDescent="0.2">
      <c r="A5" s="144">
        <v>0</v>
      </c>
      <c r="B5" s="9">
        <v>17382.86</v>
      </c>
      <c r="C5" s="8"/>
      <c r="D5" s="5">
        <v>415549</v>
      </c>
      <c r="E5" s="8"/>
      <c r="F5" s="227">
        <v>35.9253</v>
      </c>
      <c r="G5" s="8"/>
      <c r="H5" s="7">
        <v>31774</v>
      </c>
      <c r="I5" s="8"/>
      <c r="J5" s="7">
        <v>2662361</v>
      </c>
      <c r="K5" s="8"/>
      <c r="L5" s="8">
        <v>13975.34</v>
      </c>
      <c r="M5" s="8"/>
      <c r="N5" s="278"/>
      <c r="O5" s="279"/>
      <c r="P5" s="280"/>
      <c r="Q5" s="278">
        <v>4514.8900000000003</v>
      </c>
      <c r="R5" s="281"/>
      <c r="S5" s="343"/>
      <c r="T5" s="324"/>
    </row>
    <row r="6" spans="1:20" ht="15" customHeight="1" x14ac:dyDescent="0.2">
      <c r="A6" s="145">
        <v>1</v>
      </c>
      <c r="B6" s="275">
        <f>'[1]1'!$J$34</f>
        <v>17389.41</v>
      </c>
      <c r="C6" s="6">
        <f>IF(ISBLANK(Pumpage!B6),"",(B6-B5))</f>
        <v>6.5499999999992724</v>
      </c>
      <c r="D6" s="276">
        <f>'[1]1'!$J$32</f>
        <v>476146</v>
      </c>
      <c r="E6" s="6">
        <f t="shared" ref="E6:E36" si="0">IF(ISBLANK(D6),"",(D6-D5)/1000000)</f>
        <v>6.0596999999999998E-2</v>
      </c>
      <c r="F6" s="277">
        <f>'[1]1'!$J$33</f>
        <v>35.925400000000003</v>
      </c>
      <c r="G6" s="6">
        <f t="shared" ref="G6:G19" si="1">IF(ISBLANK(F6),"",(F6-F5))</f>
        <v>1.0000000000331966E-4</v>
      </c>
      <c r="H6" s="276">
        <f>'[1]1'!$J$35</f>
        <v>31869</v>
      </c>
      <c r="I6" s="6">
        <f t="shared" ref="I6:I36" si="2">IF(ISBLANK(H6),"",(H6-H5)*1000/1000000)</f>
        <v>9.5000000000000001E-2</v>
      </c>
      <c r="J6" s="276">
        <f>'[1]1'!$J$29</f>
        <v>2754999</v>
      </c>
      <c r="K6" s="6">
        <f t="shared" ref="K6:K36" si="3">IF(ISBLANK(J6),"",(J6-J5)/1000000)</f>
        <v>9.2637999999999998E-2</v>
      </c>
      <c r="L6" s="275">
        <f>'[1]1'!$J$31</f>
        <v>13981.21</v>
      </c>
      <c r="M6" s="6">
        <f t="shared" ref="M6:M35" si="4">IF(ISBLANK(L6),"",(L6-L5))</f>
        <v>5.8699999999989814</v>
      </c>
      <c r="N6" s="282">
        <v>733.93</v>
      </c>
      <c r="O6" s="283">
        <v>26684</v>
      </c>
      <c r="P6" s="331">
        <v>538.07000000000005</v>
      </c>
      <c r="Q6" s="331">
        <f>'[1]1'!$J$30</f>
        <v>4514.8900000000003</v>
      </c>
      <c r="R6" s="319">
        <f t="shared" ref="R6:R36" si="5">IF(ISBLANK(Q6),"",(Q6-Q5))</f>
        <v>0</v>
      </c>
      <c r="S6" s="339"/>
      <c r="T6" s="342" t="str">
        <f>IF(ISBLANK(Pumpage!S6),"",(S6-S5))</f>
        <v/>
      </c>
    </row>
    <row r="7" spans="1:20" ht="15" customHeight="1" x14ac:dyDescent="0.2">
      <c r="A7" s="145">
        <v>2</v>
      </c>
      <c r="B7" s="275">
        <f>'[1]2'!$J$34</f>
        <v>17394.919999999998</v>
      </c>
      <c r="C7" s="6">
        <f t="shared" ref="C7:C36" si="6">IF(ISBLANK(B7),"",(B7-B6))</f>
        <v>5.5099999999983993</v>
      </c>
      <c r="D7" s="276">
        <f>'[1]2'!$J$32</f>
        <v>667241</v>
      </c>
      <c r="E7" s="6">
        <f t="shared" si="0"/>
        <v>0.19109499999999999</v>
      </c>
      <c r="F7" s="277">
        <f>'[1]2'!$J$33</f>
        <v>35.982700000000001</v>
      </c>
      <c r="G7" s="6">
        <f t="shared" si="1"/>
        <v>5.7299999999997908E-2</v>
      </c>
      <c r="H7" s="276">
        <f>'[1]2'!$J$35</f>
        <v>32012</v>
      </c>
      <c r="I7" s="6">
        <f t="shared" si="2"/>
        <v>0.14299999999999999</v>
      </c>
      <c r="J7" s="276">
        <f>'[1]2'!$J$29</f>
        <v>2842467</v>
      </c>
      <c r="K7" s="6">
        <f t="shared" si="3"/>
        <v>8.7468000000000004E-2</v>
      </c>
      <c r="L7" s="275">
        <f>'[1]2'!$J$31</f>
        <v>13986.45</v>
      </c>
      <c r="M7" s="6">
        <f t="shared" si="4"/>
        <v>5.2400000000016007</v>
      </c>
      <c r="N7" s="282">
        <v>733.92</v>
      </c>
      <c r="O7" s="283">
        <v>26669</v>
      </c>
      <c r="P7" s="331">
        <v>538.02</v>
      </c>
      <c r="Q7" s="331">
        <f>'[1]2'!$J$30</f>
        <v>4514.8900000000003</v>
      </c>
      <c r="R7" s="319">
        <f t="shared" si="5"/>
        <v>0</v>
      </c>
      <c r="S7" s="339"/>
      <c r="T7" s="325" t="str">
        <f t="shared" ref="T7:T36" si="7">IF(ISBLANK(S7),"",(S7-S6))</f>
        <v/>
      </c>
    </row>
    <row r="8" spans="1:20" ht="15" customHeight="1" x14ac:dyDescent="0.2">
      <c r="A8" s="145">
        <v>3</v>
      </c>
      <c r="B8" s="275">
        <f>'[1]3'!$J$34</f>
        <v>17398.939999999999</v>
      </c>
      <c r="C8" s="6">
        <f t="shared" si="6"/>
        <v>4.0200000000004366</v>
      </c>
      <c r="D8" s="276">
        <f>'[1]3'!$J$32</f>
        <v>823193</v>
      </c>
      <c r="E8" s="6">
        <f t="shared" si="0"/>
        <v>0.15595200000000001</v>
      </c>
      <c r="F8" s="277">
        <f>'[1]3'!$J$33</f>
        <v>35.9953</v>
      </c>
      <c r="G8" s="6">
        <f t="shared" si="1"/>
        <v>1.2599999999999056E-2</v>
      </c>
      <c r="H8" s="276">
        <f>'[1]3'!$J$35</f>
        <v>32167</v>
      </c>
      <c r="I8" s="6">
        <f t="shared" si="2"/>
        <v>0.155</v>
      </c>
      <c r="J8" s="276">
        <f>'[1]3'!$J$29</f>
        <v>2924925</v>
      </c>
      <c r="K8" s="6">
        <f t="shared" si="3"/>
        <v>8.2458000000000004E-2</v>
      </c>
      <c r="L8" s="275">
        <f>'[1]3'!$J$31</f>
        <v>13990.96</v>
      </c>
      <c r="M8" s="6">
        <f t="shared" si="4"/>
        <v>4.5099999999983993</v>
      </c>
      <c r="N8" s="282">
        <v>733.88</v>
      </c>
      <c r="O8" s="283">
        <v>26605</v>
      </c>
      <c r="P8" s="331">
        <v>537.54999999999995</v>
      </c>
      <c r="Q8" s="331">
        <f>'[1]3'!$J$30</f>
        <v>4514.8900000000003</v>
      </c>
      <c r="R8" s="319">
        <f t="shared" si="5"/>
        <v>0</v>
      </c>
      <c r="S8" s="339"/>
      <c r="T8" s="325" t="str">
        <f t="shared" si="7"/>
        <v/>
      </c>
    </row>
    <row r="9" spans="1:20" ht="15" customHeight="1" x14ac:dyDescent="0.2">
      <c r="A9" s="145">
        <v>4</v>
      </c>
      <c r="B9" s="275">
        <f>'[1]4'!$J$34</f>
        <v>17404.38</v>
      </c>
      <c r="C9" s="6">
        <f t="shared" si="6"/>
        <v>5.4400000000023283</v>
      </c>
      <c r="D9" s="276">
        <f>'[1]4'!$J$32</f>
        <v>972842.8</v>
      </c>
      <c r="E9" s="6">
        <f t="shared" si="0"/>
        <v>0.14964980000000006</v>
      </c>
      <c r="F9" s="277">
        <f>'[1]4'!$J$33</f>
        <v>35.9953</v>
      </c>
      <c r="G9" s="6">
        <f t="shared" si="1"/>
        <v>0</v>
      </c>
      <c r="H9" s="276">
        <f>'[1]4'!$J$35</f>
        <v>32340</v>
      </c>
      <c r="I9" s="6">
        <f t="shared" si="2"/>
        <v>0.17299999999999999</v>
      </c>
      <c r="J9" s="276">
        <f>'[1]4'!$J$29</f>
        <v>3026805</v>
      </c>
      <c r="K9" s="6">
        <f t="shared" si="3"/>
        <v>0.10188</v>
      </c>
      <c r="L9" s="275">
        <f>'[1]4'!$J$31</f>
        <v>13996.4</v>
      </c>
      <c r="M9" s="6">
        <f t="shared" si="4"/>
        <v>5.4400000000005093</v>
      </c>
      <c r="N9" s="282">
        <v>733.86</v>
      </c>
      <c r="O9" s="283">
        <v>26574</v>
      </c>
      <c r="P9" s="331">
        <v>537.58000000000004</v>
      </c>
      <c r="Q9" s="331">
        <f>'[1]4'!$J$30</f>
        <v>4514.8900000000003</v>
      </c>
      <c r="R9" s="319">
        <f t="shared" si="5"/>
        <v>0</v>
      </c>
      <c r="S9" s="339"/>
      <c r="T9" s="325" t="str">
        <f t="shared" si="7"/>
        <v/>
      </c>
    </row>
    <row r="10" spans="1:20" ht="15" customHeight="1" x14ac:dyDescent="0.2">
      <c r="A10" s="145">
        <v>5</v>
      </c>
      <c r="B10" s="275">
        <f>'[1]5'!$J$34</f>
        <v>17408.12</v>
      </c>
      <c r="C10" s="6">
        <f t="shared" si="6"/>
        <v>3.7399999999979627</v>
      </c>
      <c r="D10" s="276">
        <f>'[1]5'!$J$32</f>
        <v>1093036</v>
      </c>
      <c r="E10" s="6">
        <f t="shared" si="0"/>
        <v>0.12019319999999996</v>
      </c>
      <c r="F10" s="277">
        <f>'[1]5'!$J$33</f>
        <v>35.995399999999997</v>
      </c>
      <c r="G10" s="6">
        <f t="shared" si="1"/>
        <v>9.9999999996214228E-5</v>
      </c>
      <c r="H10" s="276">
        <f>'[1]5'!$J$35</f>
        <v>32341</v>
      </c>
      <c r="I10" s="6">
        <f t="shared" si="2"/>
        <v>1E-3</v>
      </c>
      <c r="J10" s="276">
        <f>'[1]5'!$J$29</f>
        <v>3107588</v>
      </c>
      <c r="K10" s="6">
        <f t="shared" si="3"/>
        <v>8.0782999999999994E-2</v>
      </c>
      <c r="L10" s="275">
        <f>'[1]5'!$J$31</f>
        <v>14000.75</v>
      </c>
      <c r="M10" s="6">
        <f t="shared" si="4"/>
        <v>4.3500000000003638</v>
      </c>
      <c r="N10" s="282">
        <v>733.87</v>
      </c>
      <c r="O10" s="283">
        <v>26590</v>
      </c>
      <c r="P10" s="331">
        <v>537.61</v>
      </c>
      <c r="Q10" s="331">
        <f>'[1]5'!$J$30</f>
        <v>4514.8900000000003</v>
      </c>
      <c r="R10" s="319">
        <f t="shared" si="5"/>
        <v>0</v>
      </c>
      <c r="S10" s="339"/>
      <c r="T10" s="325" t="str">
        <f t="shared" si="7"/>
        <v/>
      </c>
    </row>
    <row r="11" spans="1:20" ht="15" customHeight="1" x14ac:dyDescent="0.2">
      <c r="A11" s="145">
        <v>6</v>
      </c>
      <c r="B11" s="275">
        <f>'[1]6'!$J$34</f>
        <v>17414.060000000001</v>
      </c>
      <c r="C11" s="6">
        <f t="shared" si="6"/>
        <v>5.9400000000023283</v>
      </c>
      <c r="D11" s="276">
        <f>'[1]6'!$J$32</f>
        <v>1189458</v>
      </c>
      <c r="E11" s="6">
        <f>IF(ISBLANK(D11),"",(D11-D10)/1000000)</f>
        <v>9.6421999999999994E-2</v>
      </c>
      <c r="F11" s="277">
        <f>'[1]6'!$J$33</f>
        <v>36.0274</v>
      </c>
      <c r="G11" s="6">
        <f t="shared" si="1"/>
        <v>3.2000000000003581E-2</v>
      </c>
      <c r="H11" s="276">
        <f>'[1]6'!$J$35</f>
        <v>32341</v>
      </c>
      <c r="I11" s="6">
        <f t="shared" si="2"/>
        <v>0</v>
      </c>
      <c r="J11" s="276">
        <f>'[1]6'!$J$29</f>
        <v>3208814</v>
      </c>
      <c r="K11" s="6">
        <f t="shared" si="3"/>
        <v>0.101226</v>
      </c>
      <c r="L11" s="275">
        <f>'[1]6'!$J$31</f>
        <v>14006.49</v>
      </c>
      <c r="M11" s="6">
        <f t="shared" si="4"/>
        <v>5.7399999999997817</v>
      </c>
      <c r="N11" s="282">
        <v>733.87</v>
      </c>
      <c r="O11" s="283">
        <v>26590</v>
      </c>
      <c r="P11" s="331">
        <v>537.64</v>
      </c>
      <c r="Q11" s="331">
        <f>'[1]6'!$J$30</f>
        <v>4514.8900000000003</v>
      </c>
      <c r="R11" s="319">
        <f t="shared" si="5"/>
        <v>0</v>
      </c>
      <c r="S11" s="339"/>
      <c r="T11" s="325" t="str">
        <f t="shared" si="7"/>
        <v/>
      </c>
    </row>
    <row r="12" spans="1:20" ht="15" customHeight="1" x14ac:dyDescent="0.2">
      <c r="A12" s="145">
        <v>7</v>
      </c>
      <c r="B12" s="275">
        <f>'[1]7'!$J$34</f>
        <v>17418.79</v>
      </c>
      <c r="C12" s="6">
        <f>IF(ISBLANK(B12),"",(B12-B11))</f>
        <v>4.7299999999995634</v>
      </c>
      <c r="D12" s="276">
        <f>'[1]7'!$J$32</f>
        <v>1379335</v>
      </c>
      <c r="E12" s="6">
        <f t="shared" si="0"/>
        <v>0.18987699999999999</v>
      </c>
      <c r="F12" s="277">
        <f>'[1]7'!$J$33</f>
        <v>36.105499999999999</v>
      </c>
      <c r="G12" s="6">
        <f t="shared" si="1"/>
        <v>7.809999999999917E-2</v>
      </c>
      <c r="H12" s="276">
        <f>'[1]7'!$J$35</f>
        <v>32502</v>
      </c>
      <c r="I12" s="6">
        <f t="shared" si="2"/>
        <v>0.161</v>
      </c>
      <c r="J12" s="276">
        <f>'[1]7'!$J$29</f>
        <v>3303810</v>
      </c>
      <c r="K12" s="6">
        <f t="shared" si="3"/>
        <v>9.4995999999999997E-2</v>
      </c>
      <c r="L12" s="275">
        <f>'[1]7'!$J$31</f>
        <v>14011.31</v>
      </c>
      <c r="M12" s="6">
        <f t="shared" si="4"/>
        <v>4.819999999999709</v>
      </c>
      <c r="N12" s="282">
        <v>733.87</v>
      </c>
      <c r="O12" s="283">
        <v>6590</v>
      </c>
      <c r="P12" s="331">
        <v>537.66</v>
      </c>
      <c r="Q12" s="331">
        <f>'[1]7'!$J$30</f>
        <v>4514.8900000000003</v>
      </c>
      <c r="R12" s="319">
        <f t="shared" si="5"/>
        <v>0</v>
      </c>
      <c r="S12" s="339"/>
      <c r="T12" s="325" t="str">
        <f t="shared" si="7"/>
        <v/>
      </c>
    </row>
    <row r="13" spans="1:20" ht="15" customHeight="1" x14ac:dyDescent="0.2">
      <c r="A13" s="145">
        <v>8</v>
      </c>
      <c r="B13" s="275">
        <f>'[1]8'!$J$34</f>
        <v>17423.95</v>
      </c>
      <c r="C13" s="6">
        <f t="shared" si="6"/>
        <v>5.1599999999998545</v>
      </c>
      <c r="D13" s="276">
        <f>'[1]8'!$J$32</f>
        <v>1498103</v>
      </c>
      <c r="E13" s="6">
        <f t="shared" si="0"/>
        <v>0.118768</v>
      </c>
      <c r="F13" s="277">
        <f>'[1]8'!$J$33</f>
        <v>36.105600000000003</v>
      </c>
      <c r="G13" s="6">
        <f t="shared" si="1"/>
        <v>1.0000000000331966E-4</v>
      </c>
      <c r="H13" s="276">
        <f>'[1]8'!$J$35</f>
        <v>32602</v>
      </c>
      <c r="I13" s="6">
        <f t="shared" si="2"/>
        <v>0.1</v>
      </c>
      <c r="J13" s="276">
        <f>'[1]8'!$J$29</f>
        <v>3402352</v>
      </c>
      <c r="K13" s="6">
        <f t="shared" si="3"/>
        <v>9.8542000000000005E-2</v>
      </c>
      <c r="L13" s="275">
        <f>'[1]8'!$J$31</f>
        <v>14016.87</v>
      </c>
      <c r="M13" s="6">
        <f t="shared" si="4"/>
        <v>5.5600000000013097</v>
      </c>
      <c r="N13" s="282">
        <v>733.87</v>
      </c>
      <c r="O13" s="283">
        <v>26590</v>
      </c>
      <c r="P13" s="331">
        <v>537.70000000000005</v>
      </c>
      <c r="Q13" s="331">
        <f>'[1]8'!$J$30</f>
        <v>4514.8900000000003</v>
      </c>
      <c r="R13" s="319">
        <f t="shared" si="5"/>
        <v>0</v>
      </c>
      <c r="S13" s="339"/>
      <c r="T13" s="325" t="str">
        <f t="shared" si="7"/>
        <v/>
      </c>
    </row>
    <row r="14" spans="1:20" ht="15" customHeight="1" x14ac:dyDescent="0.2">
      <c r="A14" s="145">
        <v>9</v>
      </c>
      <c r="B14" s="275">
        <f>'[1]9'!$J$34</f>
        <v>17429.62</v>
      </c>
      <c r="C14" s="6">
        <f t="shared" si="6"/>
        <v>5.6699999999982538</v>
      </c>
      <c r="D14" s="276">
        <f>'[1]9'!$J$32</f>
        <v>1594636</v>
      </c>
      <c r="E14" s="6">
        <f t="shared" si="0"/>
        <v>9.6532999999999994E-2</v>
      </c>
      <c r="F14" s="277">
        <f>'[1]9'!$J$33</f>
        <v>36.105699999999999</v>
      </c>
      <c r="G14" s="6">
        <f t="shared" si="1"/>
        <v>9.9999999996214228E-5</v>
      </c>
      <c r="H14" s="276">
        <f>'[1]9'!$J$35</f>
        <v>32761</v>
      </c>
      <c r="I14" s="6">
        <f t="shared" si="2"/>
        <v>0.159</v>
      </c>
      <c r="J14" s="276">
        <f>'[1]9'!$J$29</f>
        <v>3502415</v>
      </c>
      <c r="K14" s="6">
        <f t="shared" si="3"/>
        <v>0.100063</v>
      </c>
      <c r="L14" s="275">
        <f>'[1]9'!$J$31</f>
        <v>14022.55</v>
      </c>
      <c r="M14" s="6">
        <f t="shared" si="4"/>
        <v>5.679999999998472</v>
      </c>
      <c r="N14" s="282">
        <v>733.85</v>
      </c>
      <c r="O14" s="283">
        <v>26558</v>
      </c>
      <c r="P14" s="331">
        <v>537.72</v>
      </c>
      <c r="Q14" s="331">
        <f>'[1]9'!$J$30</f>
        <v>4514.8900000000003</v>
      </c>
      <c r="R14" s="319">
        <f t="shared" si="5"/>
        <v>0</v>
      </c>
      <c r="S14" s="339"/>
      <c r="T14" s="325" t="str">
        <f t="shared" si="7"/>
        <v/>
      </c>
    </row>
    <row r="15" spans="1:20" ht="15" customHeight="1" x14ac:dyDescent="0.2">
      <c r="A15" s="145">
        <v>10</v>
      </c>
      <c r="B15" s="275">
        <f>'[1]10'!$J$34</f>
        <v>17435.349999999999</v>
      </c>
      <c r="C15" s="6">
        <f t="shared" si="6"/>
        <v>5.7299999999995634</v>
      </c>
      <c r="D15" s="276">
        <f>'[1]10'!$J$32</f>
        <v>1889450</v>
      </c>
      <c r="E15" s="6">
        <f t="shared" si="0"/>
        <v>0.29481400000000002</v>
      </c>
      <c r="F15" s="277">
        <f>'[1]10'!$J$33</f>
        <v>36.105699999999999</v>
      </c>
      <c r="G15" s="6">
        <f t="shared" si="1"/>
        <v>0</v>
      </c>
      <c r="H15" s="276">
        <f>'[1]10'!$J$35</f>
        <v>32912</v>
      </c>
      <c r="I15" s="6">
        <f t="shared" si="2"/>
        <v>0.151</v>
      </c>
      <c r="J15" s="276">
        <f>'[1]10'!$J$29</f>
        <v>3598950</v>
      </c>
      <c r="K15" s="6">
        <f t="shared" si="3"/>
        <v>9.6534999999999996E-2</v>
      </c>
      <c r="L15" s="275">
        <f>'[1]10'!$J$31</f>
        <v>14028.08</v>
      </c>
      <c r="M15" s="6">
        <f t="shared" si="4"/>
        <v>5.5300000000006548</v>
      </c>
      <c r="N15" s="282">
        <v>733.81</v>
      </c>
      <c r="O15" s="283">
        <v>26495</v>
      </c>
      <c r="P15" s="331">
        <v>537.73</v>
      </c>
      <c r="Q15" s="331">
        <f>'[1]10'!$J$30</f>
        <v>4514.8900000000003</v>
      </c>
      <c r="R15" s="319">
        <f t="shared" si="5"/>
        <v>0</v>
      </c>
      <c r="S15" s="339"/>
      <c r="T15" s="325" t="str">
        <f t="shared" si="7"/>
        <v/>
      </c>
    </row>
    <row r="16" spans="1:20" ht="15" customHeight="1" x14ac:dyDescent="0.2">
      <c r="A16" s="145">
        <v>11</v>
      </c>
      <c r="B16" s="275">
        <f>'[1]11'!$J$34</f>
        <v>17439.38</v>
      </c>
      <c r="C16" s="6">
        <f t="shared" si="6"/>
        <v>4.0300000000024738</v>
      </c>
      <c r="D16" s="276">
        <f>'[1]11'!$J$32</f>
        <v>1939144</v>
      </c>
      <c r="E16" s="6">
        <f t="shared" si="0"/>
        <v>4.9694000000000002E-2</v>
      </c>
      <c r="F16" s="277">
        <f>'[1]11'!$J$33</f>
        <v>36.154400000000003</v>
      </c>
      <c r="G16" s="6">
        <f t="shared" si="1"/>
        <v>4.870000000000374E-2</v>
      </c>
      <c r="H16" s="276">
        <f>'[1]11'!$J$35</f>
        <v>32912</v>
      </c>
      <c r="I16" s="6">
        <f t="shared" si="2"/>
        <v>0</v>
      </c>
      <c r="J16" s="276">
        <f>'[1]11'!$J$29</f>
        <v>3678012</v>
      </c>
      <c r="K16" s="6">
        <f t="shared" si="3"/>
        <v>7.9061999999999993E-2</v>
      </c>
      <c r="L16" s="275">
        <f>'[1]11'!$J$31</f>
        <v>14031.96</v>
      </c>
      <c r="M16" s="6">
        <f t="shared" si="4"/>
        <v>3.8799999999991996</v>
      </c>
      <c r="N16" s="282">
        <v>733.81</v>
      </c>
      <c r="O16" s="283">
        <v>26495</v>
      </c>
      <c r="P16" s="331">
        <v>537.73</v>
      </c>
      <c r="Q16" s="331">
        <v>4514.8900000000003</v>
      </c>
      <c r="R16" s="319">
        <v>0</v>
      </c>
      <c r="S16" s="339"/>
      <c r="T16" s="325" t="str">
        <f t="shared" si="7"/>
        <v/>
      </c>
    </row>
    <row r="17" spans="1:20" ht="15" customHeight="1" x14ac:dyDescent="0.2">
      <c r="A17" s="145">
        <v>12</v>
      </c>
      <c r="B17" s="275">
        <f>'[1]12'!$J$34</f>
        <v>17443.36</v>
      </c>
      <c r="C17" s="6">
        <f t="shared" si="6"/>
        <v>3.9799999999995634</v>
      </c>
      <c r="D17" s="276">
        <f>'[1]12'!$J$32</f>
        <v>2040237</v>
      </c>
      <c r="E17" s="6">
        <f t="shared" si="0"/>
        <v>0.101093</v>
      </c>
      <c r="F17" s="277">
        <f>'[1]12'!$J$33</f>
        <v>36.154400000000003</v>
      </c>
      <c r="G17" s="6">
        <f t="shared" si="1"/>
        <v>0</v>
      </c>
      <c r="H17" s="276">
        <f>'[1]12'!$J$35</f>
        <v>32912</v>
      </c>
      <c r="I17" s="6">
        <f t="shared" si="2"/>
        <v>0</v>
      </c>
      <c r="J17" s="276">
        <f>'[1]12'!$J$29</f>
        <v>3775685</v>
      </c>
      <c r="K17" s="6">
        <f t="shared" si="3"/>
        <v>9.7672999999999996E-2</v>
      </c>
      <c r="L17" s="275">
        <f>'[1]12'!$J$31</f>
        <v>14036.18</v>
      </c>
      <c r="M17" s="6">
        <f t="shared" si="4"/>
        <v>4.2200000000011642</v>
      </c>
      <c r="N17" s="282">
        <v>733.84</v>
      </c>
      <c r="O17" s="283">
        <v>26542</v>
      </c>
      <c r="P17" s="331">
        <v>537.84</v>
      </c>
      <c r="Q17" s="331">
        <f>'[1]12'!$J$30</f>
        <v>4514.8900000000003</v>
      </c>
      <c r="R17" s="319">
        <f t="shared" si="5"/>
        <v>0</v>
      </c>
      <c r="S17" s="339"/>
      <c r="T17" s="325" t="str">
        <f t="shared" si="7"/>
        <v/>
      </c>
    </row>
    <row r="18" spans="1:20" ht="15" customHeight="1" x14ac:dyDescent="0.2">
      <c r="A18" s="145">
        <v>13</v>
      </c>
      <c r="B18" s="275">
        <f>'[1]13'!$J$34</f>
        <v>17447.759999999998</v>
      </c>
      <c r="C18" s="6">
        <f t="shared" si="6"/>
        <v>4.3999999999978172</v>
      </c>
      <c r="D18" s="276">
        <f>'[1]13'!$J$32</f>
        <v>2174908</v>
      </c>
      <c r="E18" s="6">
        <f t="shared" si="0"/>
        <v>0.13467100000000001</v>
      </c>
      <c r="F18" s="277">
        <f>'[1]13'!$J$33</f>
        <v>36.163400000000003</v>
      </c>
      <c r="G18" s="6">
        <f t="shared" si="1"/>
        <v>9.0000000000003411E-3</v>
      </c>
      <c r="H18" s="276">
        <f>'[1]13'!$J$35</f>
        <v>33048</v>
      </c>
      <c r="I18" s="6">
        <f t="shared" si="2"/>
        <v>0.13600000000000001</v>
      </c>
      <c r="J18" s="276">
        <f>'[1]13'!$J$29</f>
        <v>3841200</v>
      </c>
      <c r="K18" s="6">
        <f t="shared" si="3"/>
        <v>6.5515000000000004E-2</v>
      </c>
      <c r="L18" s="275">
        <f>'[1]13'!$J$31</f>
        <v>14041.07</v>
      </c>
      <c r="M18" s="6">
        <f t="shared" si="4"/>
        <v>4.8899999999994179</v>
      </c>
      <c r="N18" s="282">
        <v>733.85</v>
      </c>
      <c r="O18" s="283">
        <v>26558</v>
      </c>
      <c r="P18" s="331">
        <v>537.96</v>
      </c>
      <c r="Q18" s="331">
        <f>'[1]13'!$J$30</f>
        <v>4514.8900000000003</v>
      </c>
      <c r="R18" s="319">
        <f t="shared" si="5"/>
        <v>0</v>
      </c>
      <c r="S18" s="339"/>
      <c r="T18" s="325" t="str">
        <f t="shared" si="7"/>
        <v/>
      </c>
    </row>
    <row r="19" spans="1:20" ht="15" customHeight="1" x14ac:dyDescent="0.2">
      <c r="A19" s="145">
        <v>14</v>
      </c>
      <c r="B19" s="275">
        <f>'[1]14'!$J$34</f>
        <v>17453.05</v>
      </c>
      <c r="C19" s="6">
        <f t="shared" si="6"/>
        <v>5.2900000000008731</v>
      </c>
      <c r="D19" s="276">
        <f>'[1]14'!$J$32</f>
        <v>2404636</v>
      </c>
      <c r="E19" s="6">
        <f t="shared" si="0"/>
        <v>0.22972799999999999</v>
      </c>
      <c r="F19" s="277">
        <f>'[1]14'!$J$33</f>
        <v>36.220599999999997</v>
      </c>
      <c r="G19" s="6">
        <f t="shared" si="1"/>
        <v>5.7199999999994589E-2</v>
      </c>
      <c r="H19" s="276">
        <f>'[1]14'!$J$35</f>
        <v>33204</v>
      </c>
      <c r="I19" s="6">
        <f t="shared" si="2"/>
        <v>0.156</v>
      </c>
      <c r="J19" s="276">
        <f>'[1]14'!$J$29</f>
        <v>3933905</v>
      </c>
      <c r="K19" s="6">
        <f t="shared" si="3"/>
        <v>9.2704999999999996E-2</v>
      </c>
      <c r="L19" s="275">
        <f>'[1]14'!$J$31</f>
        <v>14046.24</v>
      </c>
      <c r="M19" s="6">
        <f t="shared" si="4"/>
        <v>5.1700000000000728</v>
      </c>
      <c r="N19" s="282">
        <v>733.82</v>
      </c>
      <c r="O19" s="283">
        <v>26511</v>
      </c>
      <c r="P19" s="331">
        <v>537.95000000000005</v>
      </c>
      <c r="Q19" s="331">
        <f>'[1]14'!$J$30</f>
        <v>4514.8900000000003</v>
      </c>
      <c r="R19" s="319">
        <f t="shared" si="5"/>
        <v>0</v>
      </c>
      <c r="S19" s="339"/>
      <c r="T19" s="325" t="str">
        <f t="shared" si="7"/>
        <v/>
      </c>
    </row>
    <row r="20" spans="1:20" ht="15" customHeight="1" x14ac:dyDescent="0.2">
      <c r="A20" s="145">
        <v>15</v>
      </c>
      <c r="B20" s="275">
        <f>'[1]15'!$J$34</f>
        <v>17458.080000000002</v>
      </c>
      <c r="C20" s="6">
        <f t="shared" si="6"/>
        <v>5.0300000000024738</v>
      </c>
      <c r="D20" s="276">
        <f>'[1]15'!$J$32</f>
        <v>2519428</v>
      </c>
      <c r="E20" s="6">
        <f t="shared" si="0"/>
        <v>0.11479200000000001</v>
      </c>
      <c r="F20" s="277">
        <f>'[1]15'!$J$33</f>
        <v>36.220700000000001</v>
      </c>
      <c r="G20" s="6">
        <f t="shared" ref="G20:G27" si="8">IF(ISBLANK(F20),"",(F20-F19))</f>
        <v>1.0000000000331966E-4</v>
      </c>
      <c r="H20" s="276">
        <f>'[1]15'!$J$35</f>
        <v>33312</v>
      </c>
      <c r="I20" s="6">
        <f t="shared" si="2"/>
        <v>0.108</v>
      </c>
      <c r="J20" s="276">
        <f>'[1]15'!$J$29</f>
        <v>4026234</v>
      </c>
      <c r="K20" s="6">
        <f t="shared" si="3"/>
        <v>9.2328999999999994E-2</v>
      </c>
      <c r="L20" s="275">
        <f>'[1]15'!$J$31</f>
        <v>14051.27</v>
      </c>
      <c r="M20" s="6">
        <f t="shared" si="4"/>
        <v>5.0300000000006548</v>
      </c>
      <c r="N20" s="282">
        <v>733.8</v>
      </c>
      <c r="O20" s="283">
        <v>26479</v>
      </c>
      <c r="P20" s="331">
        <v>537.92999999999995</v>
      </c>
      <c r="Q20" s="331">
        <f>'[1]15'!$J$30</f>
        <v>4514.8900000000003</v>
      </c>
      <c r="R20" s="319">
        <f t="shared" si="5"/>
        <v>0</v>
      </c>
      <c r="S20" s="339"/>
      <c r="T20" s="325" t="str">
        <f t="shared" si="7"/>
        <v/>
      </c>
    </row>
    <row r="21" spans="1:20" ht="15" customHeight="1" x14ac:dyDescent="0.2">
      <c r="A21" s="145">
        <v>16</v>
      </c>
      <c r="B21" s="275">
        <f>'[1]16'!$J$34</f>
        <v>17462.12</v>
      </c>
      <c r="C21" s="6">
        <f t="shared" si="6"/>
        <v>4.0399999999972351</v>
      </c>
      <c r="D21" s="276">
        <f>'[1]16'!$J$32</f>
        <v>2617349</v>
      </c>
      <c r="E21" s="6">
        <f t="shared" si="0"/>
        <v>9.7920999999999994E-2</v>
      </c>
      <c r="F21" s="277">
        <f>'[1]16'!$J$33</f>
        <v>36.220700000000001</v>
      </c>
      <c r="G21" s="6">
        <f t="shared" si="8"/>
        <v>0</v>
      </c>
      <c r="H21" s="276">
        <f>'[1]16'!$J$35</f>
        <v>33312</v>
      </c>
      <c r="I21" s="6">
        <f>IF(ISBLANK(H21),"",(H21-H20)*1000/1000000)</f>
        <v>0</v>
      </c>
      <c r="J21" s="276">
        <f>'[1]16'!$J$29</f>
        <v>4082135</v>
      </c>
      <c r="K21" s="6">
        <f t="shared" si="3"/>
        <v>5.5900999999999999E-2</v>
      </c>
      <c r="L21" s="275">
        <f>'[1]16'!$J$31</f>
        <v>14055.94</v>
      </c>
      <c r="M21" s="6">
        <f t="shared" si="4"/>
        <v>4.6700000000000728</v>
      </c>
      <c r="N21" s="282">
        <v>733.78</v>
      </c>
      <c r="O21" s="346">
        <v>26448</v>
      </c>
      <c r="P21" s="347">
        <v>537.91</v>
      </c>
      <c r="Q21" s="331">
        <v>4514.8900000000003</v>
      </c>
      <c r="R21" s="319">
        <f t="shared" si="5"/>
        <v>0</v>
      </c>
      <c r="S21" s="339"/>
      <c r="T21" s="325" t="str">
        <f t="shared" si="7"/>
        <v/>
      </c>
    </row>
    <row r="22" spans="1:20" ht="15" customHeight="1" x14ac:dyDescent="0.2">
      <c r="A22" s="145">
        <v>17</v>
      </c>
      <c r="B22" s="275">
        <f>'[1]17'!$J$34</f>
        <v>17467.349999999999</v>
      </c>
      <c r="C22" s="6">
        <f t="shared" si="6"/>
        <v>5.2299999999995634</v>
      </c>
      <c r="D22" s="276">
        <f>'[1]17'!$J$32</f>
        <v>2774752</v>
      </c>
      <c r="E22" s="6">
        <f t="shared" si="0"/>
        <v>0.15740299999999999</v>
      </c>
      <c r="F22" s="277">
        <f>'[1]17'!$J$33</f>
        <v>36.220799999999997</v>
      </c>
      <c r="G22" s="6">
        <f t="shared" si="8"/>
        <v>9.9999999996214228E-5</v>
      </c>
      <c r="H22" s="276">
        <f>'[1]17'!$J$35</f>
        <v>33312</v>
      </c>
      <c r="I22" s="6">
        <f t="shared" si="2"/>
        <v>0</v>
      </c>
      <c r="J22" s="276">
        <f>'[1]17'!$J$29</f>
        <v>4165829</v>
      </c>
      <c r="K22" s="6">
        <f t="shared" si="3"/>
        <v>8.3694000000000005E-2</v>
      </c>
      <c r="L22" s="275">
        <f>'[1]17'!$J$31</f>
        <v>14060.9</v>
      </c>
      <c r="M22" s="6">
        <f t="shared" si="4"/>
        <v>4.9599999999991269</v>
      </c>
      <c r="N22" s="282">
        <v>733.76</v>
      </c>
      <c r="O22" s="283">
        <v>26416</v>
      </c>
      <c r="P22" s="331">
        <v>537.91</v>
      </c>
      <c r="Q22" s="331">
        <f>'[1]17'!$J$30</f>
        <v>4514.8900000000003</v>
      </c>
      <c r="R22" s="319">
        <f t="shared" si="5"/>
        <v>0</v>
      </c>
      <c r="S22" s="339"/>
      <c r="T22" s="325" t="str">
        <f t="shared" si="7"/>
        <v/>
      </c>
    </row>
    <row r="23" spans="1:20" ht="15" customHeight="1" x14ac:dyDescent="0.2">
      <c r="A23" s="145">
        <v>18</v>
      </c>
      <c r="B23" s="275">
        <f>'[1]18'!$J$34</f>
        <v>17473.79</v>
      </c>
      <c r="C23" s="6">
        <f t="shared" si="6"/>
        <v>6.4400000000023283</v>
      </c>
      <c r="D23" s="276">
        <f>'[1]18'!$J$32</f>
        <v>2944394</v>
      </c>
      <c r="E23" s="6">
        <f t="shared" si="0"/>
        <v>0.16964199999999999</v>
      </c>
      <c r="F23" s="277">
        <f>'[1]18'!$J$33</f>
        <v>36.286799999999999</v>
      </c>
      <c r="G23" s="6">
        <f t="shared" si="8"/>
        <v>6.6000000000002501E-2</v>
      </c>
      <c r="H23" s="276">
        <f>'[1]18'!$J$35</f>
        <v>33438</v>
      </c>
      <c r="I23" s="6">
        <f t="shared" si="2"/>
        <v>0.126</v>
      </c>
      <c r="J23" s="276">
        <f>'[1]18'!$J$29</f>
        <v>4269609</v>
      </c>
      <c r="K23" s="6">
        <f t="shared" si="3"/>
        <v>0.10378</v>
      </c>
      <c r="L23" s="275">
        <f>'[1]18'!$J$31</f>
        <v>14066.63</v>
      </c>
      <c r="M23" s="6">
        <f t="shared" si="4"/>
        <v>5.7299999999995634</v>
      </c>
      <c r="N23" s="347">
        <v>733.75</v>
      </c>
      <c r="O23" s="346">
        <v>26401</v>
      </c>
      <c r="P23" s="347">
        <v>537.89</v>
      </c>
      <c r="Q23" s="331">
        <f>'[1]18'!$J$30</f>
        <v>4514.8900000000003</v>
      </c>
      <c r="R23" s="319">
        <f t="shared" si="5"/>
        <v>0</v>
      </c>
      <c r="S23" s="339"/>
      <c r="T23" s="325" t="str">
        <f t="shared" si="7"/>
        <v/>
      </c>
    </row>
    <row r="24" spans="1:20" ht="15" customHeight="1" x14ac:dyDescent="0.2">
      <c r="A24" s="145">
        <v>19</v>
      </c>
      <c r="B24" s="275">
        <f>'[1]19'!$J$34</f>
        <v>17477.580000000002</v>
      </c>
      <c r="C24" s="6">
        <f t="shared" si="6"/>
        <v>3.7900000000008731</v>
      </c>
      <c r="D24" s="276">
        <f>'[1]19'!$J$32</f>
        <v>3034600</v>
      </c>
      <c r="E24" s="6">
        <f t="shared" si="0"/>
        <v>9.0205999999999995E-2</v>
      </c>
      <c r="F24" s="277">
        <f>'[1]19'!$J$33</f>
        <v>36.286900000000003</v>
      </c>
      <c r="G24" s="6">
        <f t="shared" si="8"/>
        <v>1.0000000000331966E-4</v>
      </c>
      <c r="H24" s="276">
        <f>'[1]19'!$J$35</f>
        <v>33538</v>
      </c>
      <c r="I24" s="6">
        <f t="shared" si="2"/>
        <v>0.1</v>
      </c>
      <c r="J24" s="276">
        <f>'[1]19'!$J$29</f>
        <v>4351743</v>
      </c>
      <c r="K24" s="6">
        <f t="shared" si="3"/>
        <v>8.2133999999999999E-2</v>
      </c>
      <c r="L24" s="275">
        <f>'[1]19'!$J$31</f>
        <v>14070.73</v>
      </c>
      <c r="M24" s="6">
        <f t="shared" si="4"/>
        <v>4.1000000000003638</v>
      </c>
      <c r="N24" s="282">
        <v>733.75</v>
      </c>
      <c r="O24" s="283">
        <v>26901</v>
      </c>
      <c r="P24" s="331">
        <v>537.88</v>
      </c>
      <c r="Q24" s="331">
        <f>'[1]19'!$J$30</f>
        <v>4514.8900000000003</v>
      </c>
      <c r="R24" s="319">
        <f t="shared" si="5"/>
        <v>0</v>
      </c>
      <c r="S24" s="339"/>
      <c r="T24" s="325" t="str">
        <f t="shared" si="7"/>
        <v/>
      </c>
    </row>
    <row r="25" spans="1:20" x14ac:dyDescent="0.2">
      <c r="A25" s="145">
        <v>20</v>
      </c>
      <c r="B25" s="275">
        <f>'[1]20'!$J$34</f>
        <v>17482.72</v>
      </c>
      <c r="C25" s="6">
        <f t="shared" si="6"/>
        <v>5.1399999999994179</v>
      </c>
      <c r="D25" s="276">
        <f>'[1]20'!$J$32</f>
        <v>3092367</v>
      </c>
      <c r="E25" s="6">
        <f t="shared" si="0"/>
        <v>5.7766999999999999E-2</v>
      </c>
      <c r="F25" s="277">
        <f>'[1]20'!$J$33</f>
        <v>36.286900000000003</v>
      </c>
      <c r="G25" s="6">
        <f t="shared" si="8"/>
        <v>0</v>
      </c>
      <c r="H25" s="276">
        <f>'[1]20'!$J$35</f>
        <v>33538</v>
      </c>
      <c r="I25" s="6">
        <f t="shared" si="2"/>
        <v>0</v>
      </c>
      <c r="J25" s="276">
        <f>'[1]20'!$J$29</f>
        <v>4450945</v>
      </c>
      <c r="K25" s="6">
        <f t="shared" si="3"/>
        <v>9.9201999999999999E-2</v>
      </c>
      <c r="L25" s="275">
        <f>'[1]20'!$J$31</f>
        <v>14076.18</v>
      </c>
      <c r="M25" s="6">
        <f t="shared" si="4"/>
        <v>5.4500000000007276</v>
      </c>
      <c r="N25" s="282">
        <v>733.75</v>
      </c>
      <c r="O25" s="283">
        <v>26401</v>
      </c>
      <c r="P25" s="331">
        <v>537.88</v>
      </c>
      <c r="Q25" s="331">
        <f>'[1]20'!$J$30</f>
        <v>4514.8900000000003</v>
      </c>
      <c r="R25" s="319">
        <f t="shared" si="5"/>
        <v>0</v>
      </c>
      <c r="S25" s="339"/>
      <c r="T25" s="325" t="str">
        <f t="shared" si="7"/>
        <v/>
      </c>
    </row>
    <row r="26" spans="1:20" ht="15" customHeight="1" x14ac:dyDescent="0.2">
      <c r="A26" s="145">
        <v>21</v>
      </c>
      <c r="B26" s="275">
        <f>'[1]21'!$J$34</f>
        <v>17487.509999999998</v>
      </c>
      <c r="C26" s="6">
        <f t="shared" si="6"/>
        <v>4.7899999999972351</v>
      </c>
      <c r="D26" s="276">
        <f>'[1]21'!$J$32</f>
        <v>3162255</v>
      </c>
      <c r="E26" s="6">
        <f t="shared" si="0"/>
        <v>6.9888000000000006E-2</v>
      </c>
      <c r="F26" s="277">
        <f>'[1]21'!$J$33</f>
        <v>36.355400000000003</v>
      </c>
      <c r="G26" s="6">
        <f t="shared" si="8"/>
        <v>6.8500000000000227E-2</v>
      </c>
      <c r="H26" s="276">
        <f>'[1]21'!$J$35</f>
        <v>33538</v>
      </c>
      <c r="I26" s="6">
        <f t="shared" si="2"/>
        <v>0</v>
      </c>
      <c r="J26" s="276">
        <f>'[1]21'!$J$29</f>
        <v>4536508</v>
      </c>
      <c r="K26" s="6">
        <f t="shared" si="3"/>
        <v>8.5563E-2</v>
      </c>
      <c r="L26" s="275">
        <f>'[1]21'!$J$31</f>
        <v>14081.42</v>
      </c>
      <c r="M26" s="6">
        <f t="shared" si="4"/>
        <v>5.2399999999997817</v>
      </c>
      <c r="N26" s="282">
        <v>733.75</v>
      </c>
      <c r="O26" s="283">
        <v>26401</v>
      </c>
      <c r="P26" s="331">
        <v>537.86</v>
      </c>
      <c r="Q26" s="331">
        <f>'[1]21'!$J$30</f>
        <v>4514.8900000000003</v>
      </c>
      <c r="R26" s="319">
        <f t="shared" si="5"/>
        <v>0</v>
      </c>
      <c r="S26" s="339"/>
      <c r="T26" s="325" t="str">
        <f t="shared" si="7"/>
        <v/>
      </c>
    </row>
    <row r="27" spans="1:20" ht="15" customHeight="1" x14ac:dyDescent="0.2">
      <c r="A27" s="145">
        <v>22</v>
      </c>
      <c r="B27" s="275">
        <f>'[1]22'!$J$34</f>
        <v>17494.007000000001</v>
      </c>
      <c r="C27" s="6">
        <f t="shared" si="6"/>
        <v>6.4970000000030268</v>
      </c>
      <c r="D27" s="276">
        <f>'[1]22'!$J$32</f>
        <v>3258362</v>
      </c>
      <c r="E27" s="6">
        <f t="shared" si="0"/>
        <v>9.6106999999999998E-2</v>
      </c>
      <c r="F27" s="277">
        <f>'[1]22'!$J$33</f>
        <v>36.355499999999999</v>
      </c>
      <c r="G27" s="6">
        <f t="shared" si="8"/>
        <v>9.9999999996214228E-5</v>
      </c>
      <c r="H27" s="276">
        <f>'[1]22'!$J$35</f>
        <v>33658</v>
      </c>
      <c r="I27" s="6">
        <f t="shared" si="2"/>
        <v>0.12</v>
      </c>
      <c r="J27" s="276">
        <f>'[1]22'!$J$29</f>
        <v>4631443</v>
      </c>
      <c r="K27" s="6">
        <f t="shared" si="3"/>
        <v>9.4935000000000005E-2</v>
      </c>
      <c r="L27" s="275">
        <f>'[1]22'!$J$31</f>
        <v>14087.1</v>
      </c>
      <c r="M27" s="6">
        <f t="shared" si="4"/>
        <v>5.680000000000291</v>
      </c>
      <c r="N27" s="282">
        <v>733.34</v>
      </c>
      <c r="O27" s="283">
        <v>26385</v>
      </c>
      <c r="P27" s="331">
        <v>537.85</v>
      </c>
      <c r="Q27" s="331">
        <f>'[1]22'!$J$30</f>
        <v>4514.8900000000003</v>
      </c>
      <c r="R27" s="319">
        <f t="shared" si="5"/>
        <v>0</v>
      </c>
      <c r="S27" s="340"/>
      <c r="T27" s="341" t="str">
        <f t="shared" si="7"/>
        <v/>
      </c>
    </row>
    <row r="28" spans="1:20" ht="15" customHeight="1" x14ac:dyDescent="0.2">
      <c r="A28" s="145">
        <v>23</v>
      </c>
      <c r="B28" s="275">
        <f>'[1]23'!$J$34</f>
        <v>17497.759999999998</v>
      </c>
      <c r="C28" s="6">
        <f t="shared" si="6"/>
        <v>3.7529999999969732</v>
      </c>
      <c r="D28" s="276">
        <f>'[1]23'!$J$32</f>
        <v>3394885</v>
      </c>
      <c r="E28" s="6">
        <f t="shared" si="0"/>
        <v>0.13652300000000001</v>
      </c>
      <c r="F28" s="277">
        <f>'[1]23'!$J$33</f>
        <v>36.417400000000001</v>
      </c>
      <c r="G28" s="6">
        <f t="shared" ref="G28:G36" si="9">IF(ISBLANK(F28),"",(F28-F27))</f>
        <v>6.1900000000001398E-2</v>
      </c>
      <c r="H28" s="276">
        <f>'[1]23'!$J$35</f>
        <v>33718</v>
      </c>
      <c r="I28" s="6">
        <f t="shared" si="2"/>
        <v>0.06</v>
      </c>
      <c r="J28" s="276">
        <f>'[1]23'!$J$29</f>
        <v>4702409</v>
      </c>
      <c r="K28" s="6">
        <f t="shared" si="3"/>
        <v>7.0966000000000001E-2</v>
      </c>
      <c r="L28" s="275">
        <f>'[1]23'!$J$31</f>
        <v>14091.86</v>
      </c>
      <c r="M28" s="6">
        <f t="shared" si="4"/>
        <v>4.7600000000002183</v>
      </c>
      <c r="N28" s="282">
        <v>733.73</v>
      </c>
      <c r="O28" s="283">
        <v>26369</v>
      </c>
      <c r="P28" s="331">
        <v>537.85</v>
      </c>
      <c r="Q28" s="331">
        <f>'[1]23'!$J$30</f>
        <v>4514.8900000000003</v>
      </c>
      <c r="R28" s="319">
        <f t="shared" si="5"/>
        <v>0</v>
      </c>
      <c r="S28" s="284"/>
      <c r="T28" s="325" t="str">
        <f t="shared" si="7"/>
        <v/>
      </c>
    </row>
    <row r="29" spans="1:20" ht="15" customHeight="1" x14ac:dyDescent="0.2">
      <c r="A29" s="145">
        <v>24</v>
      </c>
      <c r="B29" s="275">
        <f>'[1]24'!$J$34</f>
        <v>17504.22</v>
      </c>
      <c r="C29" s="6">
        <f t="shared" si="6"/>
        <v>6.4600000000027649</v>
      </c>
      <c r="D29" s="276">
        <f>'[1]24'!$J$32</f>
        <v>3506566</v>
      </c>
      <c r="E29" s="6">
        <f t="shared" si="0"/>
        <v>0.111681</v>
      </c>
      <c r="F29" s="277">
        <f>'[1]24'!$J$33</f>
        <v>36.417499999999997</v>
      </c>
      <c r="G29" s="6">
        <f t="shared" si="9"/>
        <v>9.9999999996214228E-5</v>
      </c>
      <c r="H29" s="276">
        <f>'[1]24'!$J$35</f>
        <v>33814</v>
      </c>
      <c r="I29" s="6">
        <f t="shared" si="2"/>
        <v>9.6000000000000002E-2</v>
      </c>
      <c r="J29" s="276">
        <f>'[1]24'!$J$29</f>
        <v>4795285</v>
      </c>
      <c r="K29" s="6">
        <f t="shared" si="3"/>
        <v>9.2876E-2</v>
      </c>
      <c r="L29" s="275">
        <f>'[1]24'!$J$31</f>
        <v>14097.81</v>
      </c>
      <c r="M29" s="6">
        <f t="shared" si="4"/>
        <v>5.9499999999989086</v>
      </c>
      <c r="N29" s="282">
        <v>733.72</v>
      </c>
      <c r="O29" s="283">
        <v>26354</v>
      </c>
      <c r="P29" s="331">
        <v>537.83000000000004</v>
      </c>
      <c r="Q29" s="331">
        <f>'[1]24'!$J$30</f>
        <v>4514.8900000000003</v>
      </c>
      <c r="R29" s="319">
        <f t="shared" si="5"/>
        <v>0</v>
      </c>
      <c r="S29" s="284"/>
      <c r="T29" s="325" t="str">
        <f t="shared" si="7"/>
        <v/>
      </c>
    </row>
    <row r="30" spans="1:20" ht="15" customHeight="1" x14ac:dyDescent="0.2">
      <c r="A30" s="145">
        <v>25</v>
      </c>
      <c r="B30" s="275">
        <f>'[1]25'!$J$34</f>
        <v>17509.68</v>
      </c>
      <c r="C30" s="6">
        <f t="shared" si="6"/>
        <v>5.4599999999991269</v>
      </c>
      <c r="D30" s="276">
        <f>'[1]25'!$J$32</f>
        <v>3560875</v>
      </c>
      <c r="E30" s="6">
        <f t="shared" si="0"/>
        <v>5.4309000000000003E-2</v>
      </c>
      <c r="F30" s="277">
        <f>'[1]25'!$J$33</f>
        <v>36.4176</v>
      </c>
      <c r="G30" s="6">
        <f t="shared" si="9"/>
        <v>1.0000000000331966E-4</v>
      </c>
      <c r="H30" s="276">
        <f>'[1]25'!$J$35</f>
        <v>33814</v>
      </c>
      <c r="I30" s="6">
        <f t="shared" si="2"/>
        <v>0</v>
      </c>
      <c r="J30" s="276">
        <f>'[1]25'!$J$29</f>
        <v>4888559</v>
      </c>
      <c r="K30" s="6">
        <f t="shared" si="3"/>
        <v>9.3273999999999996E-2</v>
      </c>
      <c r="L30" s="275">
        <f>'[1]25'!$J$31</f>
        <v>14103.31</v>
      </c>
      <c r="M30" s="6">
        <f t="shared" si="4"/>
        <v>5.5</v>
      </c>
      <c r="N30" s="282">
        <v>733.65</v>
      </c>
      <c r="O30" s="283">
        <v>26306</v>
      </c>
      <c r="P30" s="331">
        <v>537.80999999999995</v>
      </c>
      <c r="Q30" s="331">
        <f>'[1]25'!$J$30</f>
        <v>4514.8900000000003</v>
      </c>
      <c r="R30" s="319">
        <f t="shared" si="5"/>
        <v>0</v>
      </c>
      <c r="S30" s="284"/>
      <c r="T30" s="325" t="str">
        <f t="shared" si="7"/>
        <v/>
      </c>
    </row>
    <row r="31" spans="1:20" ht="15" customHeight="1" x14ac:dyDescent="0.2">
      <c r="A31" s="145">
        <v>26</v>
      </c>
      <c r="B31" s="275">
        <f>'[1]26'!$J$34</f>
        <v>17514.689999999999</v>
      </c>
      <c r="C31" s="6">
        <f t="shared" si="6"/>
        <v>5.0099999999983993</v>
      </c>
      <c r="D31" s="276">
        <f>'[1]26'!$J$32</f>
        <v>3723159</v>
      </c>
      <c r="E31" s="6">
        <f t="shared" si="0"/>
        <v>0.16228400000000001</v>
      </c>
      <c r="F31" s="277">
        <f>'[1]26'!$J$33</f>
        <v>36.4176</v>
      </c>
      <c r="G31" s="6">
        <f t="shared" si="9"/>
        <v>0</v>
      </c>
      <c r="H31" s="276">
        <f>'[1]26'!$J$35</f>
        <v>34082</v>
      </c>
      <c r="I31" s="6">
        <f t="shared" si="2"/>
        <v>0.26800000000000002</v>
      </c>
      <c r="J31" s="276">
        <f>'[1]26'!$J$29</f>
        <v>4978471</v>
      </c>
      <c r="K31" s="6">
        <f t="shared" si="3"/>
        <v>8.9912000000000006E-2</v>
      </c>
      <c r="L31" s="275">
        <f>'[1]26'!$J$31</f>
        <v>14108.51</v>
      </c>
      <c r="M31" s="6">
        <f t="shared" si="4"/>
        <v>5.2000000000007276</v>
      </c>
      <c r="N31" s="282">
        <v>733.8</v>
      </c>
      <c r="O31" s="283">
        <v>26291</v>
      </c>
      <c r="P31" s="331">
        <v>537.78</v>
      </c>
      <c r="Q31" s="331">
        <f>'[1]26'!$J$30</f>
        <v>4514.8900000000003</v>
      </c>
      <c r="R31" s="319">
        <f t="shared" si="5"/>
        <v>0</v>
      </c>
      <c r="S31" s="284"/>
      <c r="T31" s="325" t="str">
        <f t="shared" si="7"/>
        <v/>
      </c>
    </row>
    <row r="32" spans="1:20" ht="15" customHeight="1" x14ac:dyDescent="0.2">
      <c r="A32" s="145">
        <v>27</v>
      </c>
      <c r="B32" s="275">
        <f>'[1]27'!$J$34</f>
        <v>17519.7</v>
      </c>
      <c r="C32" s="6">
        <f t="shared" si="6"/>
        <v>5.0100000000020373</v>
      </c>
      <c r="D32" s="276">
        <f>'[1]27'!$J$32</f>
        <v>3840092</v>
      </c>
      <c r="E32" s="6">
        <f t="shared" si="0"/>
        <v>0.116933</v>
      </c>
      <c r="F32" s="277">
        <f>'[1]27'!$J$33</f>
        <v>36.437600000000003</v>
      </c>
      <c r="G32" s="6">
        <f t="shared" si="9"/>
        <v>2.0000000000003126E-2</v>
      </c>
      <c r="H32" s="276">
        <f>'[1]27'!$J$35</f>
        <v>34082</v>
      </c>
      <c r="I32" s="6">
        <f t="shared" si="2"/>
        <v>0</v>
      </c>
      <c r="J32" s="276">
        <f>'[1]27'!$J$29</f>
        <v>5071259</v>
      </c>
      <c r="K32" s="6">
        <f t="shared" si="3"/>
        <v>9.2787999999999995E-2</v>
      </c>
      <c r="L32" s="275">
        <f>'[1]27'!$J$31</f>
        <v>14113.84</v>
      </c>
      <c r="M32" s="6">
        <f t="shared" si="4"/>
        <v>5.3299999999999272</v>
      </c>
      <c r="N32" s="282">
        <v>733.65</v>
      </c>
      <c r="O32" s="283">
        <v>26244</v>
      </c>
      <c r="P32" s="331">
        <v>537.73</v>
      </c>
      <c r="Q32" s="331">
        <f>'[1]27'!$J$30</f>
        <v>4514.8900000000003</v>
      </c>
      <c r="R32" s="319">
        <f t="shared" si="5"/>
        <v>0</v>
      </c>
      <c r="S32" s="284"/>
      <c r="T32" s="325" t="str">
        <f t="shared" si="7"/>
        <v/>
      </c>
    </row>
    <row r="33" spans="1:20" ht="15" customHeight="1" x14ac:dyDescent="0.2">
      <c r="A33" s="145">
        <v>28</v>
      </c>
      <c r="B33" s="275">
        <f>'[1]28'!$J$34</f>
        <v>17524.98</v>
      </c>
      <c r="C33" s="6">
        <f t="shared" si="6"/>
        <v>5.2799999999988358</v>
      </c>
      <c r="D33" s="276">
        <f>'[1]28'!$J$32</f>
        <v>3873300</v>
      </c>
      <c r="E33" s="6">
        <f t="shared" si="0"/>
        <v>3.3208000000000001E-2</v>
      </c>
      <c r="F33" s="277">
        <f>'[1]28'!$J$33</f>
        <v>36.502299999999998</v>
      </c>
      <c r="G33" s="6">
        <f t="shared" si="9"/>
        <v>6.4699999999994873E-2</v>
      </c>
      <c r="H33" s="276">
        <f>'[1]28'!$J$35</f>
        <v>34082</v>
      </c>
      <c r="I33" s="6">
        <f t="shared" si="2"/>
        <v>0</v>
      </c>
      <c r="J33" s="276">
        <f>'[1]28'!$J$29</f>
        <v>5161235</v>
      </c>
      <c r="K33" s="6">
        <f t="shared" si="3"/>
        <v>8.9976E-2</v>
      </c>
      <c r="L33" s="275">
        <f>'[1]28'!$J$31</f>
        <v>14118.99</v>
      </c>
      <c r="M33" s="6">
        <f t="shared" si="4"/>
        <v>5.1499999999996362</v>
      </c>
      <c r="N33" s="282">
        <v>733.64</v>
      </c>
      <c r="O33" s="283">
        <v>26228</v>
      </c>
      <c r="P33" s="331">
        <v>537.70000000000005</v>
      </c>
      <c r="Q33" s="331">
        <f>'[1]28'!$J$30</f>
        <v>4514.8900000000003</v>
      </c>
      <c r="R33" s="319">
        <f t="shared" si="5"/>
        <v>0</v>
      </c>
      <c r="S33" s="284"/>
      <c r="T33" s="325" t="str">
        <f t="shared" si="7"/>
        <v/>
      </c>
    </row>
    <row r="34" spans="1:20" ht="15" customHeight="1" x14ac:dyDescent="0.2">
      <c r="A34" s="145">
        <v>29</v>
      </c>
      <c r="B34" s="275">
        <f>'[1]29'!$J$34</f>
        <v>17530.75</v>
      </c>
      <c r="C34" s="6">
        <f t="shared" si="6"/>
        <v>5.7700000000004366</v>
      </c>
      <c r="D34" s="276">
        <f>'[1]29'!$J$32</f>
        <v>4009529</v>
      </c>
      <c r="E34" s="6">
        <f t="shared" si="0"/>
        <v>0.13622899999999999</v>
      </c>
      <c r="F34" s="277">
        <f>'[1]29'!$J$33</f>
        <v>36.521999999999998</v>
      </c>
      <c r="G34" s="6">
        <f t="shared" si="9"/>
        <v>1.9700000000000273E-2</v>
      </c>
      <c r="H34" s="276">
        <f>'[1]29'!$J$35</f>
        <v>34193</v>
      </c>
      <c r="I34" s="6">
        <f t="shared" si="2"/>
        <v>0.111</v>
      </c>
      <c r="J34" s="276">
        <f>'[1]29'!$J$29</f>
        <v>5257237</v>
      </c>
      <c r="K34" s="6">
        <f t="shared" si="3"/>
        <v>9.6002000000000004E-2</v>
      </c>
      <c r="L34" s="275">
        <f>'[1]29'!$J$31</f>
        <v>14122.77</v>
      </c>
      <c r="M34" s="6">
        <f t="shared" si="4"/>
        <v>3.7800000000006548</v>
      </c>
      <c r="N34" s="282">
        <v>733.91</v>
      </c>
      <c r="O34" s="283">
        <v>26653</v>
      </c>
      <c r="P34" s="331">
        <v>537.85</v>
      </c>
      <c r="Q34" s="331">
        <f>'[1]29'!$J$30</f>
        <v>4514.8900000000003</v>
      </c>
      <c r="R34" s="319">
        <f t="shared" si="5"/>
        <v>0</v>
      </c>
      <c r="S34" s="284"/>
      <c r="T34" s="325" t="str">
        <f t="shared" si="7"/>
        <v/>
      </c>
    </row>
    <row r="35" spans="1:20" ht="15" customHeight="1" x14ac:dyDescent="0.2">
      <c r="A35" s="145">
        <v>30</v>
      </c>
      <c r="B35" s="275">
        <f>'[1]30'!$J$34</f>
        <v>17535.32</v>
      </c>
      <c r="C35" s="6">
        <f t="shared" si="6"/>
        <v>4.569999999999709</v>
      </c>
      <c r="D35" s="276">
        <f>'[1]30'!$J$32</f>
        <v>4223689</v>
      </c>
      <c r="E35" s="6">
        <f t="shared" si="0"/>
        <v>0.21415999999999999</v>
      </c>
      <c r="F35" s="277">
        <f>'[1]30'!$J$33</f>
        <v>36.590800000000002</v>
      </c>
      <c r="G35" s="6">
        <f t="shared" si="9"/>
        <v>6.8800000000003081E-2</v>
      </c>
      <c r="H35" s="276">
        <f>'[1]30'!$J$35</f>
        <v>34200</v>
      </c>
      <c r="I35" s="6">
        <f t="shared" si="2"/>
        <v>7.0000000000000001E-3</v>
      </c>
      <c r="J35" s="276">
        <f>'[1]30'!$J$29</f>
        <v>5345935</v>
      </c>
      <c r="K35" s="6">
        <f t="shared" si="3"/>
        <v>8.8697999999999999E-2</v>
      </c>
      <c r="L35" s="275">
        <f>'[1]30'!$J$31</f>
        <v>14127.93</v>
      </c>
      <c r="M35" s="6">
        <f t="shared" si="4"/>
        <v>5.1599999999998545</v>
      </c>
      <c r="N35" s="282">
        <v>733.97</v>
      </c>
      <c r="O35" s="283">
        <v>26748</v>
      </c>
      <c r="P35" s="331">
        <v>538.04</v>
      </c>
      <c r="Q35" s="331">
        <f>'[1]30'!$J$30</f>
        <v>4514.8890000000001</v>
      </c>
      <c r="R35" s="319">
        <f t="shared" si="5"/>
        <v>-1.0000000002037268E-3</v>
      </c>
      <c r="S35" s="284"/>
      <c r="T35" s="325" t="str">
        <f t="shared" si="7"/>
        <v/>
      </c>
    </row>
    <row r="36" spans="1:20" ht="13.5" thickBot="1" x14ac:dyDescent="0.25">
      <c r="A36" s="146">
        <v>31</v>
      </c>
      <c r="B36" s="275"/>
      <c r="C36" s="6" t="str">
        <f t="shared" si="6"/>
        <v/>
      </c>
      <c r="D36" s="276"/>
      <c r="E36" s="6" t="str">
        <f t="shared" si="0"/>
        <v/>
      </c>
      <c r="F36" s="277"/>
      <c r="G36" s="6" t="str">
        <f t="shared" si="9"/>
        <v/>
      </c>
      <c r="H36" s="276"/>
      <c r="I36" s="6" t="str">
        <f t="shared" si="2"/>
        <v/>
      </c>
      <c r="J36" s="276"/>
      <c r="K36" s="6" t="str">
        <f t="shared" si="3"/>
        <v/>
      </c>
      <c r="L36" s="275"/>
      <c r="M36" s="6"/>
      <c r="N36" s="285"/>
      <c r="O36" s="286"/>
      <c r="P36" s="332"/>
      <c r="Q36" s="331"/>
      <c r="R36" s="319" t="str">
        <f t="shared" si="5"/>
        <v/>
      </c>
      <c r="S36" s="287"/>
      <c r="T36" s="326" t="str">
        <f t="shared" si="7"/>
        <v/>
      </c>
    </row>
    <row r="37" spans="1:20" s="14" customFormat="1" x14ac:dyDescent="0.2">
      <c r="A37" s="147" t="s">
        <v>12</v>
      </c>
      <c r="B37" s="148">
        <f>SUMIF(B6:B36,"&lt;&gt;#VALUE!")</f>
        <v>523841.34699999995</v>
      </c>
      <c r="C37" s="148">
        <f>SUMIF(C6:C36,"&lt;&gt;#VALUE!")</f>
        <v>152.45999999999913</v>
      </c>
      <c r="D37" s="149"/>
      <c r="E37" s="148">
        <f>SUMIF(E6:E36,"&lt;&gt;#VALUE!")</f>
        <v>3.8081400000000003</v>
      </c>
      <c r="F37" s="149"/>
      <c r="G37" s="148">
        <f>SUMIF(G6:G36,"&lt;&gt;#VALUE!")</f>
        <v>0.66550000000000153</v>
      </c>
      <c r="H37" s="149"/>
      <c r="I37" s="148">
        <f>SUMIF(I6:I36,"&lt;&gt;#VALUE!")</f>
        <v>2.426000000000001</v>
      </c>
      <c r="J37" s="150"/>
      <c r="K37" s="148">
        <f>SUMIF(K6:K36,"&lt;&gt;#VALUE!")</f>
        <v>2.6835739999999997</v>
      </c>
      <c r="L37" s="148"/>
      <c r="M37" s="148">
        <f>SUMIF(M6:M36,"&lt;&gt;#VALUE!")</f>
        <v>152.59000000000015</v>
      </c>
      <c r="N37" s="148"/>
      <c r="O37" s="197"/>
      <c r="P37" s="148"/>
      <c r="Q37" s="314"/>
      <c r="R37" s="320">
        <f>SUMIF(R6:R36,"&lt;&gt;#VALUE!")</f>
        <v>-1.0000000002037268E-3</v>
      </c>
      <c r="S37" s="179"/>
      <c r="T37" s="327"/>
    </row>
    <row r="38" spans="1:20" ht="12.75" customHeight="1" x14ac:dyDescent="0.2">
      <c r="A38" s="145" t="s">
        <v>79</v>
      </c>
      <c r="B38" s="143">
        <f>AVERAGEIF(B6:B36,"&lt;&gt;#VALUE!")</f>
        <v>17461.378233333333</v>
      </c>
      <c r="C38" s="143">
        <f>AVERAGEIF(C6:C36,"&lt;&gt;#VALUE!")</f>
        <v>5.0819999999999705</v>
      </c>
      <c r="D38" s="143"/>
      <c r="E38" s="143">
        <f>AVERAGEIF(E6:E36,"&lt;&gt;#VALUE!")</f>
        <v>0.12693800000000002</v>
      </c>
      <c r="F38" s="143"/>
      <c r="G38" s="143">
        <f>AVERAGEIF(G6:G36,"&lt;&gt;#VALUE!")</f>
        <v>2.2183333333333385E-2</v>
      </c>
      <c r="H38" s="143"/>
      <c r="I38" s="143">
        <f>AVERAGEIF(I6:I36,"&lt;&gt;#VALUE!")</f>
        <v>8.0866666666666698E-2</v>
      </c>
      <c r="J38" s="143"/>
      <c r="K38" s="143">
        <f>AVERAGEIF(K6:K36,"&lt;&gt;#VALUE!")</f>
        <v>8.9452466666666661E-2</v>
      </c>
      <c r="L38" s="143"/>
      <c r="M38" s="143">
        <f>AVERAGEIF(M6:M36,"&lt;&gt;#VALUE!")</f>
        <v>5.0863333333333385</v>
      </c>
      <c r="N38" s="143">
        <f>AVERAGEIF(N6:N36,"&lt;&gt;#VALUE!")</f>
        <v>733.79333333333341</v>
      </c>
      <c r="O38" s="198"/>
      <c r="P38" s="143">
        <f>AVERAGEIF(P6:P36,"&lt;&gt;#VALUE!")</f>
        <v>537.81533333333334</v>
      </c>
      <c r="Q38" s="315"/>
      <c r="R38" s="321">
        <f>AVERAGEIF(R6:R36,"&lt;&gt;#VALUE!")</f>
        <v>-3.3333333340124228E-5</v>
      </c>
      <c r="S38" s="180"/>
      <c r="T38" s="328"/>
    </row>
    <row r="39" spans="1:20" ht="12.6" customHeight="1" x14ac:dyDescent="0.2">
      <c r="A39" s="151" t="s">
        <v>80</v>
      </c>
      <c r="B39" s="16"/>
      <c r="C39" s="16">
        <f>MIN(C6:C36)</f>
        <v>3.7399999999979627</v>
      </c>
      <c r="D39" s="16"/>
      <c r="E39" s="16">
        <f>MIN(E6:E36)</f>
        <v>3.3208000000000001E-2</v>
      </c>
      <c r="F39" s="16"/>
      <c r="G39" s="16">
        <f>MIN(G6:G36)</f>
        <v>0</v>
      </c>
      <c r="H39" s="16"/>
      <c r="I39" s="16">
        <f>MIN(I6:I36)</f>
        <v>0</v>
      </c>
      <c r="J39" s="16"/>
      <c r="K39" s="16">
        <f>MIN(K6:K36)</f>
        <v>5.5900999999999999E-2</v>
      </c>
      <c r="L39" s="16"/>
      <c r="M39" s="16">
        <f>MIN(M6:M36)</f>
        <v>3.7800000000006548</v>
      </c>
      <c r="N39" s="16">
        <f>MIN(N6:N36)</f>
        <v>733.34</v>
      </c>
      <c r="O39" s="199"/>
      <c r="P39" s="16">
        <f>MIN(P6:P36)</f>
        <v>537.54999999999995</v>
      </c>
      <c r="Q39" s="316"/>
      <c r="R39" s="322">
        <f>MIN(R6:R36)</f>
        <v>-1.0000000002037268E-3</v>
      </c>
      <c r="S39" s="181"/>
      <c r="T39" s="329"/>
    </row>
    <row r="40" spans="1:20" ht="12.6" customHeight="1" thickBot="1" x14ac:dyDescent="0.25">
      <c r="A40" s="152" t="s">
        <v>50</v>
      </c>
      <c r="B40" s="153"/>
      <c r="C40" s="153">
        <f>MAX(C6:C36)</f>
        <v>6.5499999999992724</v>
      </c>
      <c r="D40" s="153"/>
      <c r="E40" s="153">
        <f>MAX(E6:E36)</f>
        <v>0.29481400000000002</v>
      </c>
      <c r="F40" s="153"/>
      <c r="G40" s="153">
        <f>MAX(G6:G36)</f>
        <v>7.809999999999917E-2</v>
      </c>
      <c r="H40" s="153"/>
      <c r="I40" s="153">
        <f>MAX(I6:I36)</f>
        <v>0.26800000000000002</v>
      </c>
      <c r="J40" s="153"/>
      <c r="K40" s="153">
        <f>MAX(K6:K36)</f>
        <v>0.10378</v>
      </c>
      <c r="L40" s="153"/>
      <c r="M40" s="153">
        <f>MAX(M6:M36)</f>
        <v>5.9499999999989086</v>
      </c>
      <c r="N40" s="153">
        <f>MAX(N6:N36)</f>
        <v>733.97</v>
      </c>
      <c r="O40" s="200"/>
      <c r="P40" s="153">
        <f>MAX(P6:P36)</f>
        <v>538.07000000000005</v>
      </c>
      <c r="Q40" s="317"/>
      <c r="R40" s="323">
        <f>MAX(R6:R36)</f>
        <v>0</v>
      </c>
      <c r="S40" s="182"/>
      <c r="T40" s="330"/>
    </row>
    <row r="41" spans="1:20" ht="12.75" customHeight="1" x14ac:dyDescent="0.25">
      <c r="A41" s="51"/>
      <c r="E41" s="142"/>
      <c r="F41" s="142"/>
      <c r="G41" s="142"/>
      <c r="H41" s="142"/>
      <c r="I41" s="142"/>
    </row>
    <row r="42" spans="1:20" ht="21" customHeight="1" x14ac:dyDescent="0.25">
      <c r="A42" s="1"/>
      <c r="E42" s="353" t="s">
        <v>11</v>
      </c>
      <c r="F42" s="353"/>
      <c r="G42" s="353"/>
      <c r="H42" s="353"/>
      <c r="I42" s="353"/>
    </row>
    <row r="43" spans="1:20" x14ac:dyDescent="0.2">
      <c r="A43" s="1"/>
    </row>
    <row r="45" spans="1:20" x14ac:dyDescent="0.2">
      <c r="B45" s="350" t="s">
        <v>10</v>
      </c>
      <c r="C45" s="350"/>
      <c r="D45" s="351"/>
      <c r="E45" s="19">
        <f>SUM(C37-E37)</f>
        <v>148.65185999999912</v>
      </c>
      <c r="F45" s="3"/>
      <c r="H45" s="350" t="s">
        <v>9</v>
      </c>
      <c r="I45" s="350"/>
      <c r="J45" s="350"/>
      <c r="K45" s="20">
        <f>SUM(E45-E49)</f>
        <v>1.1714339999989534</v>
      </c>
    </row>
    <row r="46" spans="1:20" x14ac:dyDescent="0.2">
      <c r="B46" s="349" t="s">
        <v>8</v>
      </c>
      <c r="C46" s="349"/>
      <c r="D46" s="349"/>
      <c r="E46" s="20"/>
      <c r="K46" s="20"/>
    </row>
    <row r="47" spans="1:20" x14ac:dyDescent="0.2">
      <c r="E47" s="20"/>
      <c r="K47" s="20"/>
    </row>
    <row r="48" spans="1:20" x14ac:dyDescent="0.2">
      <c r="E48" s="20"/>
      <c r="K48" s="20"/>
    </row>
    <row r="49" spans="2:11" x14ac:dyDescent="0.2">
      <c r="B49" s="350" t="s">
        <v>7</v>
      </c>
      <c r="C49" s="350"/>
      <c r="D49" s="350"/>
      <c r="E49" s="20">
        <f>SUM(M37-K37-I37)</f>
        <v>147.48042600000016</v>
      </c>
      <c r="H49" s="348" t="s">
        <v>6</v>
      </c>
      <c r="I49" s="348"/>
      <c r="J49" s="348"/>
      <c r="K49" s="19">
        <f>SUMIF(C6:C36,"&gt;0")/COUNTIF(C6:C36,"&gt;0")</f>
        <v>5.0819999999999705</v>
      </c>
    </row>
    <row r="50" spans="2:11" x14ac:dyDescent="0.2">
      <c r="B50" s="349" t="s">
        <v>5</v>
      </c>
      <c r="C50" s="349"/>
      <c r="D50" s="349"/>
      <c r="E50" s="20"/>
      <c r="K50" s="20"/>
    </row>
    <row r="51" spans="2:11" x14ac:dyDescent="0.2">
      <c r="E51" s="20"/>
      <c r="K51" s="20"/>
    </row>
    <row r="52" spans="2:11" x14ac:dyDescent="0.2">
      <c r="E52" s="20"/>
      <c r="K52" s="20"/>
    </row>
    <row r="53" spans="2:11" x14ac:dyDescent="0.2">
      <c r="B53" s="350" t="s">
        <v>4</v>
      </c>
      <c r="C53" s="350"/>
      <c r="D53" s="350"/>
      <c r="E53" s="20">
        <f>SUM(E37-G37-I37)</f>
        <v>0.71663999999999772</v>
      </c>
      <c r="H53" s="350" t="s">
        <v>3</v>
      </c>
      <c r="I53" s="350"/>
      <c r="J53" s="350"/>
      <c r="K53" s="20">
        <f>MAX(C6:C36)</f>
        <v>6.5499999999992724</v>
      </c>
    </row>
    <row r="54" spans="2:11" x14ac:dyDescent="0.2">
      <c r="B54" s="349" t="s">
        <v>2</v>
      </c>
      <c r="C54" s="349"/>
      <c r="D54" s="349"/>
    </row>
    <row r="55" spans="2:11" x14ac:dyDescent="0.2">
      <c r="B55" s="349" t="s">
        <v>1</v>
      </c>
      <c r="C55" s="349"/>
      <c r="D55" s="349"/>
      <c r="E55" s="17"/>
    </row>
    <row r="56" spans="2:11" x14ac:dyDescent="0.2">
      <c r="B56" s="349" t="s">
        <v>0</v>
      </c>
      <c r="C56" s="349"/>
      <c r="D56" s="349"/>
      <c r="E56" s="18"/>
    </row>
  </sheetData>
  <mergeCells count="17">
    <mergeCell ref="R3:S3"/>
    <mergeCell ref="E42:I42"/>
    <mergeCell ref="A3:B3"/>
    <mergeCell ref="N3:P3"/>
    <mergeCell ref="A1:T1"/>
    <mergeCell ref="A2:T2"/>
    <mergeCell ref="B54:D54"/>
    <mergeCell ref="B55:D55"/>
    <mergeCell ref="B56:D56"/>
    <mergeCell ref="B46:D46"/>
    <mergeCell ref="B49:D49"/>
    <mergeCell ref="H49:J49"/>
    <mergeCell ref="B50:D50"/>
    <mergeCell ref="B53:D53"/>
    <mergeCell ref="H53:J53"/>
    <mergeCell ref="B45:D45"/>
    <mergeCell ref="H45:J45"/>
  </mergeCells>
  <conditionalFormatting sqref="C4 G4 I4 K4 M4 E4 B39:D39 A37:D37 F37 F39 H39 H37 J39 L39 O37 O39 S39:T39 S37:T37 J7:J37 L7:L37 A5:T20 A22:T22 A21:N21 Q21:T21 A23:M23 Q23:T23 A24:T36">
    <cfRule type="expression" dxfId="16" priority="39" stopIfTrue="1">
      <formula>MOD(ROW(),2)=0</formula>
    </cfRule>
  </conditionalFormatting>
  <conditionalFormatting sqref="E53">
    <cfRule type="cellIs" dxfId="15" priority="38" stopIfTrue="1" operator="greaterThan">
      <formula>0</formula>
    </cfRule>
  </conditionalFormatting>
  <conditionalFormatting sqref="K45">
    <cfRule type="cellIs" dxfId="14" priority="36" stopIfTrue="1" operator="greaterThan">
      <formula>0.5</formula>
    </cfRule>
    <cfRule type="cellIs" dxfId="13" priority="37" stopIfTrue="1" operator="lessThan">
      <formula>-0.5</formula>
    </cfRule>
  </conditionalFormatting>
  <conditionalFormatting sqref="E39 E37">
    <cfRule type="expression" dxfId="12" priority="9" stopIfTrue="1">
      <formula>MOD(ROW(),2)=0</formula>
    </cfRule>
  </conditionalFormatting>
  <conditionalFormatting sqref="G39 G37">
    <cfRule type="expression" dxfId="11" priority="7" stopIfTrue="1">
      <formula>MOD(ROW(),2)=0</formula>
    </cfRule>
  </conditionalFormatting>
  <conditionalFormatting sqref="I39 I37">
    <cfRule type="expression" dxfId="10" priority="6" stopIfTrue="1">
      <formula>MOD(ROW(),2)=0</formula>
    </cfRule>
  </conditionalFormatting>
  <conditionalFormatting sqref="K39 K37">
    <cfRule type="expression" dxfId="9" priority="5" stopIfTrue="1">
      <formula>MOD(ROW(),2)=0</formula>
    </cfRule>
  </conditionalFormatting>
  <conditionalFormatting sqref="M39 M37">
    <cfRule type="expression" dxfId="8" priority="4" stopIfTrue="1">
      <formula>MOD(ROW(),2)=0</formula>
    </cfRule>
  </conditionalFormatting>
  <conditionalFormatting sqref="N39 N37">
    <cfRule type="expression" dxfId="7" priority="3" stopIfTrue="1">
      <formula>MOD(ROW(),2)=0</formula>
    </cfRule>
  </conditionalFormatting>
  <conditionalFormatting sqref="P39:Q39 P37:Q37">
    <cfRule type="expression" dxfId="6" priority="2" stopIfTrue="1">
      <formula>MOD(ROW(),2)=0</formula>
    </cfRule>
  </conditionalFormatting>
  <conditionalFormatting sqref="R39 R37">
    <cfRule type="expression" dxfId="5" priority="1" stopIfTrue="1">
      <formula>MOD(ROW(),2)=0</formula>
    </cfRule>
  </conditionalFormatting>
  <pageMargins left="0" right="0" top="0.25" bottom="0.25" header="0" footer="0"/>
  <pageSetup paperSize="5" scale="87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zoomScale="115" zoomScaleNormal="115"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A35" sqref="A35:XFD35"/>
    </sheetView>
  </sheetViews>
  <sheetFormatPr defaultRowHeight="15" x14ac:dyDescent="0.2"/>
  <cols>
    <col min="1" max="1" width="5" style="21" customWidth="1"/>
    <col min="2" max="3" width="8" style="21" customWidth="1"/>
    <col min="4" max="4" width="8" style="43" customWidth="1"/>
    <col min="5" max="15" width="10.7109375" style="21" customWidth="1"/>
    <col min="16" max="18" width="6.28515625" style="21" customWidth="1"/>
    <col min="19" max="254" width="9.28515625" style="21"/>
    <col min="255" max="255" width="5" style="21" customWidth="1"/>
    <col min="256" max="256" width="4.7109375" style="21" customWidth="1"/>
    <col min="257" max="257" width="5.5703125" style="21" customWidth="1"/>
    <col min="258" max="258" width="4.7109375" style="21" customWidth="1"/>
    <col min="259" max="260" width="8.28515625" style="21" customWidth="1"/>
    <col min="261" max="261" width="4.7109375" style="21" customWidth="1"/>
    <col min="262" max="262" width="4.42578125" style="21" customWidth="1"/>
    <col min="263" max="263" width="5.5703125" style="21" customWidth="1"/>
    <col min="264" max="265" width="4.7109375" style="21" customWidth="1"/>
    <col min="266" max="270" width="5.5703125" style="21" customWidth="1"/>
    <col min="271" max="271" width="4.7109375" style="21" customWidth="1"/>
    <col min="272" max="274" width="6.28515625" style="21" customWidth="1"/>
    <col min="275" max="510" width="9.28515625" style="21"/>
    <col min="511" max="511" width="5" style="21" customWidth="1"/>
    <col min="512" max="512" width="4.7109375" style="21" customWidth="1"/>
    <col min="513" max="513" width="5.5703125" style="21" customWidth="1"/>
    <col min="514" max="514" width="4.7109375" style="21" customWidth="1"/>
    <col min="515" max="516" width="8.28515625" style="21" customWidth="1"/>
    <col min="517" max="517" width="4.7109375" style="21" customWidth="1"/>
    <col min="518" max="518" width="4.42578125" style="21" customWidth="1"/>
    <col min="519" max="519" width="5.5703125" style="21" customWidth="1"/>
    <col min="520" max="521" width="4.7109375" style="21" customWidth="1"/>
    <col min="522" max="526" width="5.5703125" style="21" customWidth="1"/>
    <col min="527" max="527" width="4.7109375" style="21" customWidth="1"/>
    <col min="528" max="530" width="6.28515625" style="21" customWidth="1"/>
    <col min="531" max="766" width="9.28515625" style="21"/>
    <col min="767" max="767" width="5" style="21" customWidth="1"/>
    <col min="768" max="768" width="4.7109375" style="21" customWidth="1"/>
    <col min="769" max="769" width="5.5703125" style="21" customWidth="1"/>
    <col min="770" max="770" width="4.7109375" style="21" customWidth="1"/>
    <col min="771" max="772" width="8.28515625" style="21" customWidth="1"/>
    <col min="773" max="773" width="4.7109375" style="21" customWidth="1"/>
    <col min="774" max="774" width="4.42578125" style="21" customWidth="1"/>
    <col min="775" max="775" width="5.5703125" style="21" customWidth="1"/>
    <col min="776" max="777" width="4.7109375" style="21" customWidth="1"/>
    <col min="778" max="782" width="5.5703125" style="21" customWidth="1"/>
    <col min="783" max="783" width="4.7109375" style="21" customWidth="1"/>
    <col min="784" max="786" width="6.28515625" style="21" customWidth="1"/>
    <col min="787" max="1022" width="9.28515625" style="21"/>
    <col min="1023" max="1023" width="5" style="21" customWidth="1"/>
    <col min="1024" max="1024" width="4.7109375" style="21" customWidth="1"/>
    <col min="1025" max="1025" width="5.5703125" style="21" customWidth="1"/>
    <col min="1026" max="1026" width="4.7109375" style="21" customWidth="1"/>
    <col min="1027" max="1028" width="8.28515625" style="21" customWidth="1"/>
    <col min="1029" max="1029" width="4.7109375" style="21" customWidth="1"/>
    <col min="1030" max="1030" width="4.42578125" style="21" customWidth="1"/>
    <col min="1031" max="1031" width="5.5703125" style="21" customWidth="1"/>
    <col min="1032" max="1033" width="4.7109375" style="21" customWidth="1"/>
    <col min="1034" max="1038" width="5.5703125" style="21" customWidth="1"/>
    <col min="1039" max="1039" width="4.7109375" style="21" customWidth="1"/>
    <col min="1040" max="1042" width="6.28515625" style="21" customWidth="1"/>
    <col min="1043" max="1278" width="9.28515625" style="21"/>
    <col min="1279" max="1279" width="5" style="21" customWidth="1"/>
    <col min="1280" max="1280" width="4.7109375" style="21" customWidth="1"/>
    <col min="1281" max="1281" width="5.5703125" style="21" customWidth="1"/>
    <col min="1282" max="1282" width="4.7109375" style="21" customWidth="1"/>
    <col min="1283" max="1284" width="8.28515625" style="21" customWidth="1"/>
    <col min="1285" max="1285" width="4.7109375" style="21" customWidth="1"/>
    <col min="1286" max="1286" width="4.42578125" style="21" customWidth="1"/>
    <col min="1287" max="1287" width="5.5703125" style="21" customWidth="1"/>
    <col min="1288" max="1289" width="4.7109375" style="21" customWidth="1"/>
    <col min="1290" max="1294" width="5.5703125" style="21" customWidth="1"/>
    <col min="1295" max="1295" width="4.7109375" style="21" customWidth="1"/>
    <col min="1296" max="1298" width="6.28515625" style="21" customWidth="1"/>
    <col min="1299" max="1534" width="9.28515625" style="21"/>
    <col min="1535" max="1535" width="5" style="21" customWidth="1"/>
    <col min="1536" max="1536" width="4.7109375" style="21" customWidth="1"/>
    <col min="1537" max="1537" width="5.5703125" style="21" customWidth="1"/>
    <col min="1538" max="1538" width="4.7109375" style="21" customWidth="1"/>
    <col min="1539" max="1540" width="8.28515625" style="21" customWidth="1"/>
    <col min="1541" max="1541" width="4.7109375" style="21" customWidth="1"/>
    <col min="1542" max="1542" width="4.42578125" style="21" customWidth="1"/>
    <col min="1543" max="1543" width="5.5703125" style="21" customWidth="1"/>
    <col min="1544" max="1545" width="4.7109375" style="21" customWidth="1"/>
    <col min="1546" max="1550" width="5.5703125" style="21" customWidth="1"/>
    <col min="1551" max="1551" width="4.7109375" style="21" customWidth="1"/>
    <col min="1552" max="1554" width="6.28515625" style="21" customWidth="1"/>
    <col min="1555" max="1790" width="9.28515625" style="21"/>
    <col min="1791" max="1791" width="5" style="21" customWidth="1"/>
    <col min="1792" max="1792" width="4.7109375" style="21" customWidth="1"/>
    <col min="1793" max="1793" width="5.5703125" style="21" customWidth="1"/>
    <col min="1794" max="1794" width="4.7109375" style="21" customWidth="1"/>
    <col min="1795" max="1796" width="8.28515625" style="21" customWidth="1"/>
    <col min="1797" max="1797" width="4.7109375" style="21" customWidth="1"/>
    <col min="1798" max="1798" width="4.42578125" style="21" customWidth="1"/>
    <col min="1799" max="1799" width="5.5703125" style="21" customWidth="1"/>
    <col min="1800" max="1801" width="4.7109375" style="21" customWidth="1"/>
    <col min="1802" max="1806" width="5.5703125" style="21" customWidth="1"/>
    <col min="1807" max="1807" width="4.7109375" style="21" customWidth="1"/>
    <col min="1808" max="1810" width="6.28515625" style="21" customWidth="1"/>
    <col min="1811" max="2046" width="9.28515625" style="21"/>
    <col min="2047" max="2047" width="5" style="21" customWidth="1"/>
    <col min="2048" max="2048" width="4.7109375" style="21" customWidth="1"/>
    <col min="2049" max="2049" width="5.5703125" style="21" customWidth="1"/>
    <col min="2050" max="2050" width="4.7109375" style="21" customWidth="1"/>
    <col min="2051" max="2052" width="8.28515625" style="21" customWidth="1"/>
    <col min="2053" max="2053" width="4.7109375" style="21" customWidth="1"/>
    <col min="2054" max="2054" width="4.42578125" style="21" customWidth="1"/>
    <col min="2055" max="2055" width="5.5703125" style="21" customWidth="1"/>
    <col min="2056" max="2057" width="4.7109375" style="21" customWidth="1"/>
    <col min="2058" max="2062" width="5.5703125" style="21" customWidth="1"/>
    <col min="2063" max="2063" width="4.7109375" style="21" customWidth="1"/>
    <col min="2064" max="2066" width="6.28515625" style="21" customWidth="1"/>
    <col min="2067" max="2302" width="9.28515625" style="21"/>
    <col min="2303" max="2303" width="5" style="21" customWidth="1"/>
    <col min="2304" max="2304" width="4.7109375" style="21" customWidth="1"/>
    <col min="2305" max="2305" width="5.5703125" style="21" customWidth="1"/>
    <col min="2306" max="2306" width="4.7109375" style="21" customWidth="1"/>
    <col min="2307" max="2308" width="8.28515625" style="21" customWidth="1"/>
    <col min="2309" max="2309" width="4.7109375" style="21" customWidth="1"/>
    <col min="2310" max="2310" width="4.42578125" style="21" customWidth="1"/>
    <col min="2311" max="2311" width="5.5703125" style="21" customWidth="1"/>
    <col min="2312" max="2313" width="4.7109375" style="21" customWidth="1"/>
    <col min="2314" max="2318" width="5.5703125" style="21" customWidth="1"/>
    <col min="2319" max="2319" width="4.7109375" style="21" customWidth="1"/>
    <col min="2320" max="2322" width="6.28515625" style="21" customWidth="1"/>
    <col min="2323" max="2558" width="9.28515625" style="21"/>
    <col min="2559" max="2559" width="5" style="21" customWidth="1"/>
    <col min="2560" max="2560" width="4.7109375" style="21" customWidth="1"/>
    <col min="2561" max="2561" width="5.5703125" style="21" customWidth="1"/>
    <col min="2562" max="2562" width="4.7109375" style="21" customWidth="1"/>
    <col min="2563" max="2564" width="8.28515625" style="21" customWidth="1"/>
    <col min="2565" max="2565" width="4.7109375" style="21" customWidth="1"/>
    <col min="2566" max="2566" width="4.42578125" style="21" customWidth="1"/>
    <col min="2567" max="2567" width="5.5703125" style="21" customWidth="1"/>
    <col min="2568" max="2569" width="4.7109375" style="21" customWidth="1"/>
    <col min="2570" max="2574" width="5.5703125" style="21" customWidth="1"/>
    <col min="2575" max="2575" width="4.7109375" style="21" customWidth="1"/>
    <col min="2576" max="2578" width="6.28515625" style="21" customWidth="1"/>
    <col min="2579" max="2814" width="9.28515625" style="21"/>
    <col min="2815" max="2815" width="5" style="21" customWidth="1"/>
    <col min="2816" max="2816" width="4.7109375" style="21" customWidth="1"/>
    <col min="2817" max="2817" width="5.5703125" style="21" customWidth="1"/>
    <col min="2818" max="2818" width="4.7109375" style="21" customWidth="1"/>
    <col min="2819" max="2820" width="8.28515625" style="21" customWidth="1"/>
    <col min="2821" max="2821" width="4.7109375" style="21" customWidth="1"/>
    <col min="2822" max="2822" width="4.42578125" style="21" customWidth="1"/>
    <col min="2823" max="2823" width="5.5703125" style="21" customWidth="1"/>
    <col min="2824" max="2825" width="4.7109375" style="21" customWidth="1"/>
    <col min="2826" max="2830" width="5.5703125" style="21" customWidth="1"/>
    <col min="2831" max="2831" width="4.7109375" style="21" customWidth="1"/>
    <col min="2832" max="2834" width="6.28515625" style="21" customWidth="1"/>
    <col min="2835" max="3070" width="9.28515625" style="21"/>
    <col min="3071" max="3071" width="5" style="21" customWidth="1"/>
    <col min="3072" max="3072" width="4.7109375" style="21" customWidth="1"/>
    <col min="3073" max="3073" width="5.5703125" style="21" customWidth="1"/>
    <col min="3074" max="3074" width="4.7109375" style="21" customWidth="1"/>
    <col min="3075" max="3076" width="8.28515625" style="21" customWidth="1"/>
    <col min="3077" max="3077" width="4.7109375" style="21" customWidth="1"/>
    <col min="3078" max="3078" width="4.42578125" style="21" customWidth="1"/>
    <col min="3079" max="3079" width="5.5703125" style="21" customWidth="1"/>
    <col min="3080" max="3081" width="4.7109375" style="21" customWidth="1"/>
    <col min="3082" max="3086" width="5.5703125" style="21" customWidth="1"/>
    <col min="3087" max="3087" width="4.7109375" style="21" customWidth="1"/>
    <col min="3088" max="3090" width="6.28515625" style="21" customWidth="1"/>
    <col min="3091" max="3326" width="9.28515625" style="21"/>
    <col min="3327" max="3327" width="5" style="21" customWidth="1"/>
    <col min="3328" max="3328" width="4.7109375" style="21" customWidth="1"/>
    <col min="3329" max="3329" width="5.5703125" style="21" customWidth="1"/>
    <col min="3330" max="3330" width="4.7109375" style="21" customWidth="1"/>
    <col min="3331" max="3332" width="8.28515625" style="21" customWidth="1"/>
    <col min="3333" max="3333" width="4.7109375" style="21" customWidth="1"/>
    <col min="3334" max="3334" width="4.42578125" style="21" customWidth="1"/>
    <col min="3335" max="3335" width="5.5703125" style="21" customWidth="1"/>
    <col min="3336" max="3337" width="4.7109375" style="21" customWidth="1"/>
    <col min="3338" max="3342" width="5.5703125" style="21" customWidth="1"/>
    <col min="3343" max="3343" width="4.7109375" style="21" customWidth="1"/>
    <col min="3344" max="3346" width="6.28515625" style="21" customWidth="1"/>
    <col min="3347" max="3582" width="9.28515625" style="21"/>
    <col min="3583" max="3583" width="5" style="21" customWidth="1"/>
    <col min="3584" max="3584" width="4.7109375" style="21" customWidth="1"/>
    <col min="3585" max="3585" width="5.5703125" style="21" customWidth="1"/>
    <col min="3586" max="3586" width="4.7109375" style="21" customWidth="1"/>
    <col min="3587" max="3588" width="8.28515625" style="21" customWidth="1"/>
    <col min="3589" max="3589" width="4.7109375" style="21" customWidth="1"/>
    <col min="3590" max="3590" width="4.42578125" style="21" customWidth="1"/>
    <col min="3591" max="3591" width="5.5703125" style="21" customWidth="1"/>
    <col min="3592" max="3593" width="4.7109375" style="21" customWidth="1"/>
    <col min="3594" max="3598" width="5.5703125" style="21" customWidth="1"/>
    <col min="3599" max="3599" width="4.7109375" style="21" customWidth="1"/>
    <col min="3600" max="3602" width="6.28515625" style="21" customWidth="1"/>
    <col min="3603" max="3838" width="9.28515625" style="21"/>
    <col min="3839" max="3839" width="5" style="21" customWidth="1"/>
    <col min="3840" max="3840" width="4.7109375" style="21" customWidth="1"/>
    <col min="3841" max="3841" width="5.5703125" style="21" customWidth="1"/>
    <col min="3842" max="3842" width="4.7109375" style="21" customWidth="1"/>
    <col min="3843" max="3844" width="8.28515625" style="21" customWidth="1"/>
    <col min="3845" max="3845" width="4.7109375" style="21" customWidth="1"/>
    <col min="3846" max="3846" width="4.42578125" style="21" customWidth="1"/>
    <col min="3847" max="3847" width="5.5703125" style="21" customWidth="1"/>
    <col min="3848" max="3849" width="4.7109375" style="21" customWidth="1"/>
    <col min="3850" max="3854" width="5.5703125" style="21" customWidth="1"/>
    <col min="3855" max="3855" width="4.7109375" style="21" customWidth="1"/>
    <col min="3856" max="3858" width="6.28515625" style="21" customWidth="1"/>
    <col min="3859" max="4094" width="9.28515625" style="21"/>
    <col min="4095" max="4095" width="5" style="21" customWidth="1"/>
    <col min="4096" max="4096" width="4.7109375" style="21" customWidth="1"/>
    <col min="4097" max="4097" width="5.5703125" style="21" customWidth="1"/>
    <col min="4098" max="4098" width="4.7109375" style="21" customWidth="1"/>
    <col min="4099" max="4100" width="8.28515625" style="21" customWidth="1"/>
    <col min="4101" max="4101" width="4.7109375" style="21" customWidth="1"/>
    <col min="4102" max="4102" width="4.42578125" style="21" customWidth="1"/>
    <col min="4103" max="4103" width="5.5703125" style="21" customWidth="1"/>
    <col min="4104" max="4105" width="4.7109375" style="21" customWidth="1"/>
    <col min="4106" max="4110" width="5.5703125" style="21" customWidth="1"/>
    <col min="4111" max="4111" width="4.7109375" style="21" customWidth="1"/>
    <col min="4112" max="4114" width="6.28515625" style="21" customWidth="1"/>
    <col min="4115" max="4350" width="9.28515625" style="21"/>
    <col min="4351" max="4351" width="5" style="21" customWidth="1"/>
    <col min="4352" max="4352" width="4.7109375" style="21" customWidth="1"/>
    <col min="4353" max="4353" width="5.5703125" style="21" customWidth="1"/>
    <col min="4354" max="4354" width="4.7109375" style="21" customWidth="1"/>
    <col min="4355" max="4356" width="8.28515625" style="21" customWidth="1"/>
    <col min="4357" max="4357" width="4.7109375" style="21" customWidth="1"/>
    <col min="4358" max="4358" width="4.42578125" style="21" customWidth="1"/>
    <col min="4359" max="4359" width="5.5703125" style="21" customWidth="1"/>
    <col min="4360" max="4361" width="4.7109375" style="21" customWidth="1"/>
    <col min="4362" max="4366" width="5.5703125" style="21" customWidth="1"/>
    <col min="4367" max="4367" width="4.7109375" style="21" customWidth="1"/>
    <col min="4368" max="4370" width="6.28515625" style="21" customWidth="1"/>
    <col min="4371" max="4606" width="9.28515625" style="21"/>
    <col min="4607" max="4607" width="5" style="21" customWidth="1"/>
    <col min="4608" max="4608" width="4.7109375" style="21" customWidth="1"/>
    <col min="4609" max="4609" width="5.5703125" style="21" customWidth="1"/>
    <col min="4610" max="4610" width="4.7109375" style="21" customWidth="1"/>
    <col min="4611" max="4612" width="8.28515625" style="21" customWidth="1"/>
    <col min="4613" max="4613" width="4.7109375" style="21" customWidth="1"/>
    <col min="4614" max="4614" width="4.42578125" style="21" customWidth="1"/>
    <col min="4615" max="4615" width="5.5703125" style="21" customWidth="1"/>
    <col min="4616" max="4617" width="4.7109375" style="21" customWidth="1"/>
    <col min="4618" max="4622" width="5.5703125" style="21" customWidth="1"/>
    <col min="4623" max="4623" width="4.7109375" style="21" customWidth="1"/>
    <col min="4624" max="4626" width="6.28515625" style="21" customWidth="1"/>
    <col min="4627" max="4862" width="9.28515625" style="21"/>
    <col min="4863" max="4863" width="5" style="21" customWidth="1"/>
    <col min="4864" max="4864" width="4.7109375" style="21" customWidth="1"/>
    <col min="4865" max="4865" width="5.5703125" style="21" customWidth="1"/>
    <col min="4866" max="4866" width="4.7109375" style="21" customWidth="1"/>
    <col min="4867" max="4868" width="8.28515625" style="21" customWidth="1"/>
    <col min="4869" max="4869" width="4.7109375" style="21" customWidth="1"/>
    <col min="4870" max="4870" width="4.42578125" style="21" customWidth="1"/>
    <col min="4871" max="4871" width="5.5703125" style="21" customWidth="1"/>
    <col min="4872" max="4873" width="4.7109375" style="21" customWidth="1"/>
    <col min="4874" max="4878" width="5.5703125" style="21" customWidth="1"/>
    <col min="4879" max="4879" width="4.7109375" style="21" customWidth="1"/>
    <col min="4880" max="4882" width="6.28515625" style="21" customWidth="1"/>
    <col min="4883" max="5118" width="9.28515625" style="21"/>
    <col min="5119" max="5119" width="5" style="21" customWidth="1"/>
    <col min="5120" max="5120" width="4.7109375" style="21" customWidth="1"/>
    <col min="5121" max="5121" width="5.5703125" style="21" customWidth="1"/>
    <col min="5122" max="5122" width="4.7109375" style="21" customWidth="1"/>
    <col min="5123" max="5124" width="8.28515625" style="21" customWidth="1"/>
    <col min="5125" max="5125" width="4.7109375" style="21" customWidth="1"/>
    <col min="5126" max="5126" width="4.42578125" style="21" customWidth="1"/>
    <col min="5127" max="5127" width="5.5703125" style="21" customWidth="1"/>
    <col min="5128" max="5129" width="4.7109375" style="21" customWidth="1"/>
    <col min="5130" max="5134" width="5.5703125" style="21" customWidth="1"/>
    <col min="5135" max="5135" width="4.7109375" style="21" customWidth="1"/>
    <col min="5136" max="5138" width="6.28515625" style="21" customWidth="1"/>
    <col min="5139" max="5374" width="9.28515625" style="21"/>
    <col min="5375" max="5375" width="5" style="21" customWidth="1"/>
    <col min="5376" max="5376" width="4.7109375" style="21" customWidth="1"/>
    <col min="5377" max="5377" width="5.5703125" style="21" customWidth="1"/>
    <col min="5378" max="5378" width="4.7109375" style="21" customWidth="1"/>
    <col min="5379" max="5380" width="8.28515625" style="21" customWidth="1"/>
    <col min="5381" max="5381" width="4.7109375" style="21" customWidth="1"/>
    <col min="5382" max="5382" width="4.42578125" style="21" customWidth="1"/>
    <col min="5383" max="5383" width="5.5703125" style="21" customWidth="1"/>
    <col min="5384" max="5385" width="4.7109375" style="21" customWidth="1"/>
    <col min="5386" max="5390" width="5.5703125" style="21" customWidth="1"/>
    <col min="5391" max="5391" width="4.7109375" style="21" customWidth="1"/>
    <col min="5392" max="5394" width="6.28515625" style="21" customWidth="1"/>
    <col min="5395" max="5630" width="9.28515625" style="21"/>
    <col min="5631" max="5631" width="5" style="21" customWidth="1"/>
    <col min="5632" max="5632" width="4.7109375" style="21" customWidth="1"/>
    <col min="5633" max="5633" width="5.5703125" style="21" customWidth="1"/>
    <col min="5634" max="5634" width="4.7109375" style="21" customWidth="1"/>
    <col min="5635" max="5636" width="8.28515625" style="21" customWidth="1"/>
    <col min="5637" max="5637" width="4.7109375" style="21" customWidth="1"/>
    <col min="5638" max="5638" width="4.42578125" style="21" customWidth="1"/>
    <col min="5639" max="5639" width="5.5703125" style="21" customWidth="1"/>
    <col min="5640" max="5641" width="4.7109375" style="21" customWidth="1"/>
    <col min="5642" max="5646" width="5.5703125" style="21" customWidth="1"/>
    <col min="5647" max="5647" width="4.7109375" style="21" customWidth="1"/>
    <col min="5648" max="5650" width="6.28515625" style="21" customWidth="1"/>
    <col min="5651" max="5886" width="9.28515625" style="21"/>
    <col min="5887" max="5887" width="5" style="21" customWidth="1"/>
    <col min="5888" max="5888" width="4.7109375" style="21" customWidth="1"/>
    <col min="5889" max="5889" width="5.5703125" style="21" customWidth="1"/>
    <col min="5890" max="5890" width="4.7109375" style="21" customWidth="1"/>
    <col min="5891" max="5892" width="8.28515625" style="21" customWidth="1"/>
    <col min="5893" max="5893" width="4.7109375" style="21" customWidth="1"/>
    <col min="5894" max="5894" width="4.42578125" style="21" customWidth="1"/>
    <col min="5895" max="5895" width="5.5703125" style="21" customWidth="1"/>
    <col min="5896" max="5897" width="4.7109375" style="21" customWidth="1"/>
    <col min="5898" max="5902" width="5.5703125" style="21" customWidth="1"/>
    <col min="5903" max="5903" width="4.7109375" style="21" customWidth="1"/>
    <col min="5904" max="5906" width="6.28515625" style="21" customWidth="1"/>
    <col min="5907" max="6142" width="9.28515625" style="21"/>
    <col min="6143" max="6143" width="5" style="21" customWidth="1"/>
    <col min="6144" max="6144" width="4.7109375" style="21" customWidth="1"/>
    <col min="6145" max="6145" width="5.5703125" style="21" customWidth="1"/>
    <col min="6146" max="6146" width="4.7109375" style="21" customWidth="1"/>
    <col min="6147" max="6148" width="8.28515625" style="21" customWidth="1"/>
    <col min="6149" max="6149" width="4.7109375" style="21" customWidth="1"/>
    <col min="6150" max="6150" width="4.42578125" style="21" customWidth="1"/>
    <col min="6151" max="6151" width="5.5703125" style="21" customWidth="1"/>
    <col min="6152" max="6153" width="4.7109375" style="21" customWidth="1"/>
    <col min="6154" max="6158" width="5.5703125" style="21" customWidth="1"/>
    <col min="6159" max="6159" width="4.7109375" style="21" customWidth="1"/>
    <col min="6160" max="6162" width="6.28515625" style="21" customWidth="1"/>
    <col min="6163" max="6398" width="9.28515625" style="21"/>
    <col min="6399" max="6399" width="5" style="21" customWidth="1"/>
    <col min="6400" max="6400" width="4.7109375" style="21" customWidth="1"/>
    <col min="6401" max="6401" width="5.5703125" style="21" customWidth="1"/>
    <col min="6402" max="6402" width="4.7109375" style="21" customWidth="1"/>
    <col min="6403" max="6404" width="8.28515625" style="21" customWidth="1"/>
    <col min="6405" max="6405" width="4.7109375" style="21" customWidth="1"/>
    <col min="6406" max="6406" width="4.42578125" style="21" customWidth="1"/>
    <col min="6407" max="6407" width="5.5703125" style="21" customWidth="1"/>
    <col min="6408" max="6409" width="4.7109375" style="21" customWidth="1"/>
    <col min="6410" max="6414" width="5.5703125" style="21" customWidth="1"/>
    <col min="6415" max="6415" width="4.7109375" style="21" customWidth="1"/>
    <col min="6416" max="6418" width="6.28515625" style="21" customWidth="1"/>
    <col min="6419" max="6654" width="9.28515625" style="21"/>
    <col min="6655" max="6655" width="5" style="21" customWidth="1"/>
    <col min="6656" max="6656" width="4.7109375" style="21" customWidth="1"/>
    <col min="6657" max="6657" width="5.5703125" style="21" customWidth="1"/>
    <col min="6658" max="6658" width="4.7109375" style="21" customWidth="1"/>
    <col min="6659" max="6660" width="8.28515625" style="21" customWidth="1"/>
    <col min="6661" max="6661" width="4.7109375" style="21" customWidth="1"/>
    <col min="6662" max="6662" width="4.42578125" style="21" customWidth="1"/>
    <col min="6663" max="6663" width="5.5703125" style="21" customWidth="1"/>
    <col min="6664" max="6665" width="4.7109375" style="21" customWidth="1"/>
    <col min="6666" max="6670" width="5.5703125" style="21" customWidth="1"/>
    <col min="6671" max="6671" width="4.7109375" style="21" customWidth="1"/>
    <col min="6672" max="6674" width="6.28515625" style="21" customWidth="1"/>
    <col min="6675" max="6910" width="9.28515625" style="21"/>
    <col min="6911" max="6911" width="5" style="21" customWidth="1"/>
    <col min="6912" max="6912" width="4.7109375" style="21" customWidth="1"/>
    <col min="6913" max="6913" width="5.5703125" style="21" customWidth="1"/>
    <col min="6914" max="6914" width="4.7109375" style="21" customWidth="1"/>
    <col min="6915" max="6916" width="8.28515625" style="21" customWidth="1"/>
    <col min="6917" max="6917" width="4.7109375" style="21" customWidth="1"/>
    <col min="6918" max="6918" width="4.42578125" style="21" customWidth="1"/>
    <col min="6919" max="6919" width="5.5703125" style="21" customWidth="1"/>
    <col min="6920" max="6921" width="4.7109375" style="21" customWidth="1"/>
    <col min="6922" max="6926" width="5.5703125" style="21" customWidth="1"/>
    <col min="6927" max="6927" width="4.7109375" style="21" customWidth="1"/>
    <col min="6928" max="6930" width="6.28515625" style="21" customWidth="1"/>
    <col min="6931" max="7166" width="9.28515625" style="21"/>
    <col min="7167" max="7167" width="5" style="21" customWidth="1"/>
    <col min="7168" max="7168" width="4.7109375" style="21" customWidth="1"/>
    <col min="7169" max="7169" width="5.5703125" style="21" customWidth="1"/>
    <col min="7170" max="7170" width="4.7109375" style="21" customWidth="1"/>
    <col min="7171" max="7172" width="8.28515625" style="21" customWidth="1"/>
    <col min="7173" max="7173" width="4.7109375" style="21" customWidth="1"/>
    <col min="7174" max="7174" width="4.42578125" style="21" customWidth="1"/>
    <col min="7175" max="7175" width="5.5703125" style="21" customWidth="1"/>
    <col min="7176" max="7177" width="4.7109375" style="21" customWidth="1"/>
    <col min="7178" max="7182" width="5.5703125" style="21" customWidth="1"/>
    <col min="7183" max="7183" width="4.7109375" style="21" customWidth="1"/>
    <col min="7184" max="7186" width="6.28515625" style="21" customWidth="1"/>
    <col min="7187" max="7422" width="9.28515625" style="21"/>
    <col min="7423" max="7423" width="5" style="21" customWidth="1"/>
    <col min="7424" max="7424" width="4.7109375" style="21" customWidth="1"/>
    <col min="7425" max="7425" width="5.5703125" style="21" customWidth="1"/>
    <col min="7426" max="7426" width="4.7109375" style="21" customWidth="1"/>
    <col min="7427" max="7428" width="8.28515625" style="21" customWidth="1"/>
    <col min="7429" max="7429" width="4.7109375" style="21" customWidth="1"/>
    <col min="7430" max="7430" width="4.42578125" style="21" customWidth="1"/>
    <col min="7431" max="7431" width="5.5703125" style="21" customWidth="1"/>
    <col min="7432" max="7433" width="4.7109375" style="21" customWidth="1"/>
    <col min="7434" max="7438" width="5.5703125" style="21" customWidth="1"/>
    <col min="7439" max="7439" width="4.7109375" style="21" customWidth="1"/>
    <col min="7440" max="7442" width="6.28515625" style="21" customWidth="1"/>
    <col min="7443" max="7678" width="9.28515625" style="21"/>
    <col min="7679" max="7679" width="5" style="21" customWidth="1"/>
    <col min="7680" max="7680" width="4.7109375" style="21" customWidth="1"/>
    <col min="7681" max="7681" width="5.5703125" style="21" customWidth="1"/>
    <col min="7682" max="7682" width="4.7109375" style="21" customWidth="1"/>
    <col min="7683" max="7684" width="8.28515625" style="21" customWidth="1"/>
    <col min="7685" max="7685" width="4.7109375" style="21" customWidth="1"/>
    <col min="7686" max="7686" width="4.42578125" style="21" customWidth="1"/>
    <col min="7687" max="7687" width="5.5703125" style="21" customWidth="1"/>
    <col min="7688" max="7689" width="4.7109375" style="21" customWidth="1"/>
    <col min="7690" max="7694" width="5.5703125" style="21" customWidth="1"/>
    <col min="7695" max="7695" width="4.7109375" style="21" customWidth="1"/>
    <col min="7696" max="7698" width="6.28515625" style="21" customWidth="1"/>
    <col min="7699" max="7934" width="9.28515625" style="21"/>
    <col min="7935" max="7935" width="5" style="21" customWidth="1"/>
    <col min="7936" max="7936" width="4.7109375" style="21" customWidth="1"/>
    <col min="7937" max="7937" width="5.5703125" style="21" customWidth="1"/>
    <col min="7938" max="7938" width="4.7109375" style="21" customWidth="1"/>
    <col min="7939" max="7940" width="8.28515625" style="21" customWidth="1"/>
    <col min="7941" max="7941" width="4.7109375" style="21" customWidth="1"/>
    <col min="7942" max="7942" width="4.42578125" style="21" customWidth="1"/>
    <col min="7943" max="7943" width="5.5703125" style="21" customWidth="1"/>
    <col min="7944" max="7945" width="4.7109375" style="21" customWidth="1"/>
    <col min="7946" max="7950" width="5.5703125" style="21" customWidth="1"/>
    <col min="7951" max="7951" width="4.7109375" style="21" customWidth="1"/>
    <col min="7952" max="7954" width="6.28515625" style="21" customWidth="1"/>
    <col min="7955" max="8190" width="9.28515625" style="21"/>
    <col min="8191" max="8191" width="5" style="21" customWidth="1"/>
    <col min="8192" max="8192" width="4.7109375" style="21" customWidth="1"/>
    <col min="8193" max="8193" width="5.5703125" style="21" customWidth="1"/>
    <col min="8194" max="8194" width="4.7109375" style="21" customWidth="1"/>
    <col min="8195" max="8196" width="8.28515625" style="21" customWidth="1"/>
    <col min="8197" max="8197" width="4.7109375" style="21" customWidth="1"/>
    <col min="8198" max="8198" width="4.42578125" style="21" customWidth="1"/>
    <col min="8199" max="8199" width="5.5703125" style="21" customWidth="1"/>
    <col min="8200" max="8201" width="4.7109375" style="21" customWidth="1"/>
    <col min="8202" max="8206" width="5.5703125" style="21" customWidth="1"/>
    <col min="8207" max="8207" width="4.7109375" style="21" customWidth="1"/>
    <col min="8208" max="8210" width="6.28515625" style="21" customWidth="1"/>
    <col min="8211" max="8446" width="9.28515625" style="21"/>
    <col min="8447" max="8447" width="5" style="21" customWidth="1"/>
    <col min="8448" max="8448" width="4.7109375" style="21" customWidth="1"/>
    <col min="8449" max="8449" width="5.5703125" style="21" customWidth="1"/>
    <col min="8450" max="8450" width="4.7109375" style="21" customWidth="1"/>
    <col min="8451" max="8452" width="8.28515625" style="21" customWidth="1"/>
    <col min="8453" max="8453" width="4.7109375" style="21" customWidth="1"/>
    <col min="8454" max="8454" width="4.42578125" style="21" customWidth="1"/>
    <col min="8455" max="8455" width="5.5703125" style="21" customWidth="1"/>
    <col min="8456" max="8457" width="4.7109375" style="21" customWidth="1"/>
    <col min="8458" max="8462" width="5.5703125" style="21" customWidth="1"/>
    <col min="8463" max="8463" width="4.7109375" style="21" customWidth="1"/>
    <col min="8464" max="8466" width="6.28515625" style="21" customWidth="1"/>
    <col min="8467" max="8702" width="9.28515625" style="21"/>
    <col min="8703" max="8703" width="5" style="21" customWidth="1"/>
    <col min="8704" max="8704" width="4.7109375" style="21" customWidth="1"/>
    <col min="8705" max="8705" width="5.5703125" style="21" customWidth="1"/>
    <col min="8706" max="8706" width="4.7109375" style="21" customWidth="1"/>
    <col min="8707" max="8708" width="8.28515625" style="21" customWidth="1"/>
    <col min="8709" max="8709" width="4.7109375" style="21" customWidth="1"/>
    <col min="8710" max="8710" width="4.42578125" style="21" customWidth="1"/>
    <col min="8711" max="8711" width="5.5703125" style="21" customWidth="1"/>
    <col min="8712" max="8713" width="4.7109375" style="21" customWidth="1"/>
    <col min="8714" max="8718" width="5.5703125" style="21" customWidth="1"/>
    <col min="8719" max="8719" width="4.7109375" style="21" customWidth="1"/>
    <col min="8720" max="8722" width="6.28515625" style="21" customWidth="1"/>
    <col min="8723" max="8958" width="9.28515625" style="21"/>
    <col min="8959" max="8959" width="5" style="21" customWidth="1"/>
    <col min="8960" max="8960" width="4.7109375" style="21" customWidth="1"/>
    <col min="8961" max="8961" width="5.5703125" style="21" customWidth="1"/>
    <col min="8962" max="8962" width="4.7109375" style="21" customWidth="1"/>
    <col min="8963" max="8964" width="8.28515625" style="21" customWidth="1"/>
    <col min="8965" max="8965" width="4.7109375" style="21" customWidth="1"/>
    <col min="8966" max="8966" width="4.42578125" style="21" customWidth="1"/>
    <col min="8967" max="8967" width="5.5703125" style="21" customWidth="1"/>
    <col min="8968" max="8969" width="4.7109375" style="21" customWidth="1"/>
    <col min="8970" max="8974" width="5.5703125" style="21" customWidth="1"/>
    <col min="8975" max="8975" width="4.7109375" style="21" customWidth="1"/>
    <col min="8976" max="8978" width="6.28515625" style="21" customWidth="1"/>
    <col min="8979" max="9214" width="9.28515625" style="21"/>
    <col min="9215" max="9215" width="5" style="21" customWidth="1"/>
    <col min="9216" max="9216" width="4.7109375" style="21" customWidth="1"/>
    <col min="9217" max="9217" width="5.5703125" style="21" customWidth="1"/>
    <col min="9218" max="9218" width="4.7109375" style="21" customWidth="1"/>
    <col min="9219" max="9220" width="8.28515625" style="21" customWidth="1"/>
    <col min="9221" max="9221" width="4.7109375" style="21" customWidth="1"/>
    <col min="9222" max="9222" width="4.42578125" style="21" customWidth="1"/>
    <col min="9223" max="9223" width="5.5703125" style="21" customWidth="1"/>
    <col min="9224" max="9225" width="4.7109375" style="21" customWidth="1"/>
    <col min="9226" max="9230" width="5.5703125" style="21" customWidth="1"/>
    <col min="9231" max="9231" width="4.7109375" style="21" customWidth="1"/>
    <col min="9232" max="9234" width="6.28515625" style="21" customWidth="1"/>
    <col min="9235" max="9470" width="9.28515625" style="21"/>
    <col min="9471" max="9471" width="5" style="21" customWidth="1"/>
    <col min="9472" max="9472" width="4.7109375" style="21" customWidth="1"/>
    <col min="9473" max="9473" width="5.5703125" style="21" customWidth="1"/>
    <col min="9474" max="9474" width="4.7109375" style="21" customWidth="1"/>
    <col min="9475" max="9476" width="8.28515625" style="21" customWidth="1"/>
    <col min="9477" max="9477" width="4.7109375" style="21" customWidth="1"/>
    <col min="9478" max="9478" width="4.42578125" style="21" customWidth="1"/>
    <col min="9479" max="9479" width="5.5703125" style="21" customWidth="1"/>
    <col min="9480" max="9481" width="4.7109375" style="21" customWidth="1"/>
    <col min="9482" max="9486" width="5.5703125" style="21" customWidth="1"/>
    <col min="9487" max="9487" width="4.7109375" style="21" customWidth="1"/>
    <col min="9488" max="9490" width="6.28515625" style="21" customWidth="1"/>
    <col min="9491" max="9726" width="9.28515625" style="21"/>
    <col min="9727" max="9727" width="5" style="21" customWidth="1"/>
    <col min="9728" max="9728" width="4.7109375" style="21" customWidth="1"/>
    <col min="9729" max="9729" width="5.5703125" style="21" customWidth="1"/>
    <col min="9730" max="9730" width="4.7109375" style="21" customWidth="1"/>
    <col min="9731" max="9732" width="8.28515625" style="21" customWidth="1"/>
    <col min="9733" max="9733" width="4.7109375" style="21" customWidth="1"/>
    <col min="9734" max="9734" width="4.42578125" style="21" customWidth="1"/>
    <col min="9735" max="9735" width="5.5703125" style="21" customWidth="1"/>
    <col min="9736" max="9737" width="4.7109375" style="21" customWidth="1"/>
    <col min="9738" max="9742" width="5.5703125" style="21" customWidth="1"/>
    <col min="9743" max="9743" width="4.7109375" style="21" customWidth="1"/>
    <col min="9744" max="9746" width="6.28515625" style="21" customWidth="1"/>
    <col min="9747" max="9982" width="9.28515625" style="21"/>
    <col min="9983" max="9983" width="5" style="21" customWidth="1"/>
    <col min="9984" max="9984" width="4.7109375" style="21" customWidth="1"/>
    <col min="9985" max="9985" width="5.5703125" style="21" customWidth="1"/>
    <col min="9986" max="9986" width="4.7109375" style="21" customWidth="1"/>
    <col min="9987" max="9988" width="8.28515625" style="21" customWidth="1"/>
    <col min="9989" max="9989" width="4.7109375" style="21" customWidth="1"/>
    <col min="9990" max="9990" width="4.42578125" style="21" customWidth="1"/>
    <col min="9991" max="9991" width="5.5703125" style="21" customWidth="1"/>
    <col min="9992" max="9993" width="4.7109375" style="21" customWidth="1"/>
    <col min="9994" max="9998" width="5.5703125" style="21" customWidth="1"/>
    <col min="9999" max="9999" width="4.7109375" style="21" customWidth="1"/>
    <col min="10000" max="10002" width="6.28515625" style="21" customWidth="1"/>
    <col min="10003" max="10238" width="9.28515625" style="21"/>
    <col min="10239" max="10239" width="5" style="21" customWidth="1"/>
    <col min="10240" max="10240" width="4.7109375" style="21" customWidth="1"/>
    <col min="10241" max="10241" width="5.5703125" style="21" customWidth="1"/>
    <col min="10242" max="10242" width="4.7109375" style="21" customWidth="1"/>
    <col min="10243" max="10244" width="8.28515625" style="21" customWidth="1"/>
    <col min="10245" max="10245" width="4.7109375" style="21" customWidth="1"/>
    <col min="10246" max="10246" width="4.42578125" style="21" customWidth="1"/>
    <col min="10247" max="10247" width="5.5703125" style="21" customWidth="1"/>
    <col min="10248" max="10249" width="4.7109375" style="21" customWidth="1"/>
    <col min="10250" max="10254" width="5.5703125" style="21" customWidth="1"/>
    <col min="10255" max="10255" width="4.7109375" style="21" customWidth="1"/>
    <col min="10256" max="10258" width="6.28515625" style="21" customWidth="1"/>
    <col min="10259" max="10494" width="9.28515625" style="21"/>
    <col min="10495" max="10495" width="5" style="21" customWidth="1"/>
    <col min="10496" max="10496" width="4.7109375" style="21" customWidth="1"/>
    <col min="10497" max="10497" width="5.5703125" style="21" customWidth="1"/>
    <col min="10498" max="10498" width="4.7109375" style="21" customWidth="1"/>
    <col min="10499" max="10500" width="8.28515625" style="21" customWidth="1"/>
    <col min="10501" max="10501" width="4.7109375" style="21" customWidth="1"/>
    <col min="10502" max="10502" width="4.42578125" style="21" customWidth="1"/>
    <col min="10503" max="10503" width="5.5703125" style="21" customWidth="1"/>
    <col min="10504" max="10505" width="4.7109375" style="21" customWidth="1"/>
    <col min="10506" max="10510" width="5.5703125" style="21" customWidth="1"/>
    <col min="10511" max="10511" width="4.7109375" style="21" customWidth="1"/>
    <col min="10512" max="10514" width="6.28515625" style="21" customWidth="1"/>
    <col min="10515" max="10750" width="9.28515625" style="21"/>
    <col min="10751" max="10751" width="5" style="21" customWidth="1"/>
    <col min="10752" max="10752" width="4.7109375" style="21" customWidth="1"/>
    <col min="10753" max="10753" width="5.5703125" style="21" customWidth="1"/>
    <col min="10754" max="10754" width="4.7109375" style="21" customWidth="1"/>
    <col min="10755" max="10756" width="8.28515625" style="21" customWidth="1"/>
    <col min="10757" max="10757" width="4.7109375" style="21" customWidth="1"/>
    <col min="10758" max="10758" width="4.42578125" style="21" customWidth="1"/>
    <col min="10759" max="10759" width="5.5703125" style="21" customWidth="1"/>
    <col min="10760" max="10761" width="4.7109375" style="21" customWidth="1"/>
    <col min="10762" max="10766" width="5.5703125" style="21" customWidth="1"/>
    <col min="10767" max="10767" width="4.7109375" style="21" customWidth="1"/>
    <col min="10768" max="10770" width="6.28515625" style="21" customWidth="1"/>
    <col min="10771" max="11006" width="9.28515625" style="21"/>
    <col min="11007" max="11007" width="5" style="21" customWidth="1"/>
    <col min="11008" max="11008" width="4.7109375" style="21" customWidth="1"/>
    <col min="11009" max="11009" width="5.5703125" style="21" customWidth="1"/>
    <col min="11010" max="11010" width="4.7109375" style="21" customWidth="1"/>
    <col min="11011" max="11012" width="8.28515625" style="21" customWidth="1"/>
    <col min="11013" max="11013" width="4.7109375" style="21" customWidth="1"/>
    <col min="11014" max="11014" width="4.42578125" style="21" customWidth="1"/>
    <col min="11015" max="11015" width="5.5703125" style="21" customWidth="1"/>
    <col min="11016" max="11017" width="4.7109375" style="21" customWidth="1"/>
    <col min="11018" max="11022" width="5.5703125" style="21" customWidth="1"/>
    <col min="11023" max="11023" width="4.7109375" style="21" customWidth="1"/>
    <col min="11024" max="11026" width="6.28515625" style="21" customWidth="1"/>
    <col min="11027" max="11262" width="9.28515625" style="21"/>
    <col min="11263" max="11263" width="5" style="21" customWidth="1"/>
    <col min="11264" max="11264" width="4.7109375" style="21" customWidth="1"/>
    <col min="11265" max="11265" width="5.5703125" style="21" customWidth="1"/>
    <col min="11266" max="11266" width="4.7109375" style="21" customWidth="1"/>
    <col min="11267" max="11268" width="8.28515625" style="21" customWidth="1"/>
    <col min="11269" max="11269" width="4.7109375" style="21" customWidth="1"/>
    <col min="11270" max="11270" width="4.42578125" style="21" customWidth="1"/>
    <col min="11271" max="11271" width="5.5703125" style="21" customWidth="1"/>
    <col min="11272" max="11273" width="4.7109375" style="21" customWidth="1"/>
    <col min="11274" max="11278" width="5.5703125" style="21" customWidth="1"/>
    <col min="11279" max="11279" width="4.7109375" style="21" customWidth="1"/>
    <col min="11280" max="11282" width="6.28515625" style="21" customWidth="1"/>
    <col min="11283" max="11518" width="9.28515625" style="21"/>
    <col min="11519" max="11519" width="5" style="21" customWidth="1"/>
    <col min="11520" max="11520" width="4.7109375" style="21" customWidth="1"/>
    <col min="11521" max="11521" width="5.5703125" style="21" customWidth="1"/>
    <col min="11522" max="11522" width="4.7109375" style="21" customWidth="1"/>
    <col min="11523" max="11524" width="8.28515625" style="21" customWidth="1"/>
    <col min="11525" max="11525" width="4.7109375" style="21" customWidth="1"/>
    <col min="11526" max="11526" width="4.42578125" style="21" customWidth="1"/>
    <col min="11527" max="11527" width="5.5703125" style="21" customWidth="1"/>
    <col min="11528" max="11529" width="4.7109375" style="21" customWidth="1"/>
    <col min="11530" max="11534" width="5.5703125" style="21" customWidth="1"/>
    <col min="11535" max="11535" width="4.7109375" style="21" customWidth="1"/>
    <col min="11536" max="11538" width="6.28515625" style="21" customWidth="1"/>
    <col min="11539" max="11774" width="9.28515625" style="21"/>
    <col min="11775" max="11775" width="5" style="21" customWidth="1"/>
    <col min="11776" max="11776" width="4.7109375" style="21" customWidth="1"/>
    <col min="11777" max="11777" width="5.5703125" style="21" customWidth="1"/>
    <col min="11778" max="11778" width="4.7109375" style="21" customWidth="1"/>
    <col min="11779" max="11780" width="8.28515625" style="21" customWidth="1"/>
    <col min="11781" max="11781" width="4.7109375" style="21" customWidth="1"/>
    <col min="11782" max="11782" width="4.42578125" style="21" customWidth="1"/>
    <col min="11783" max="11783" width="5.5703125" style="21" customWidth="1"/>
    <col min="11784" max="11785" width="4.7109375" style="21" customWidth="1"/>
    <col min="11786" max="11790" width="5.5703125" style="21" customWidth="1"/>
    <col min="11791" max="11791" width="4.7109375" style="21" customWidth="1"/>
    <col min="11792" max="11794" width="6.28515625" style="21" customWidth="1"/>
    <col min="11795" max="12030" width="9.28515625" style="21"/>
    <col min="12031" max="12031" width="5" style="21" customWidth="1"/>
    <col min="12032" max="12032" width="4.7109375" style="21" customWidth="1"/>
    <col min="12033" max="12033" width="5.5703125" style="21" customWidth="1"/>
    <col min="12034" max="12034" width="4.7109375" style="21" customWidth="1"/>
    <col min="12035" max="12036" width="8.28515625" style="21" customWidth="1"/>
    <col min="12037" max="12037" width="4.7109375" style="21" customWidth="1"/>
    <col min="12038" max="12038" width="4.42578125" style="21" customWidth="1"/>
    <col min="12039" max="12039" width="5.5703125" style="21" customWidth="1"/>
    <col min="12040" max="12041" width="4.7109375" style="21" customWidth="1"/>
    <col min="12042" max="12046" width="5.5703125" style="21" customWidth="1"/>
    <col min="12047" max="12047" width="4.7109375" style="21" customWidth="1"/>
    <col min="12048" max="12050" width="6.28515625" style="21" customWidth="1"/>
    <col min="12051" max="12286" width="9.28515625" style="21"/>
    <col min="12287" max="12287" width="5" style="21" customWidth="1"/>
    <col min="12288" max="12288" width="4.7109375" style="21" customWidth="1"/>
    <col min="12289" max="12289" width="5.5703125" style="21" customWidth="1"/>
    <col min="12290" max="12290" width="4.7109375" style="21" customWidth="1"/>
    <col min="12291" max="12292" width="8.28515625" style="21" customWidth="1"/>
    <col min="12293" max="12293" width="4.7109375" style="21" customWidth="1"/>
    <col min="12294" max="12294" width="4.42578125" style="21" customWidth="1"/>
    <col min="12295" max="12295" width="5.5703125" style="21" customWidth="1"/>
    <col min="12296" max="12297" width="4.7109375" style="21" customWidth="1"/>
    <col min="12298" max="12302" width="5.5703125" style="21" customWidth="1"/>
    <col min="12303" max="12303" width="4.7109375" style="21" customWidth="1"/>
    <col min="12304" max="12306" width="6.28515625" style="21" customWidth="1"/>
    <col min="12307" max="12542" width="9.28515625" style="21"/>
    <col min="12543" max="12543" width="5" style="21" customWidth="1"/>
    <col min="12544" max="12544" width="4.7109375" style="21" customWidth="1"/>
    <col min="12545" max="12545" width="5.5703125" style="21" customWidth="1"/>
    <col min="12546" max="12546" width="4.7109375" style="21" customWidth="1"/>
    <col min="12547" max="12548" width="8.28515625" style="21" customWidth="1"/>
    <col min="12549" max="12549" width="4.7109375" style="21" customWidth="1"/>
    <col min="12550" max="12550" width="4.42578125" style="21" customWidth="1"/>
    <col min="12551" max="12551" width="5.5703125" style="21" customWidth="1"/>
    <col min="12552" max="12553" width="4.7109375" style="21" customWidth="1"/>
    <col min="12554" max="12558" width="5.5703125" style="21" customWidth="1"/>
    <col min="12559" max="12559" width="4.7109375" style="21" customWidth="1"/>
    <col min="12560" max="12562" width="6.28515625" style="21" customWidth="1"/>
    <col min="12563" max="12798" width="9.28515625" style="21"/>
    <col min="12799" max="12799" width="5" style="21" customWidth="1"/>
    <col min="12800" max="12800" width="4.7109375" style="21" customWidth="1"/>
    <col min="12801" max="12801" width="5.5703125" style="21" customWidth="1"/>
    <col min="12802" max="12802" width="4.7109375" style="21" customWidth="1"/>
    <col min="12803" max="12804" width="8.28515625" style="21" customWidth="1"/>
    <col min="12805" max="12805" width="4.7109375" style="21" customWidth="1"/>
    <col min="12806" max="12806" width="4.42578125" style="21" customWidth="1"/>
    <col min="12807" max="12807" width="5.5703125" style="21" customWidth="1"/>
    <col min="12808" max="12809" width="4.7109375" style="21" customWidth="1"/>
    <col min="12810" max="12814" width="5.5703125" style="21" customWidth="1"/>
    <col min="12815" max="12815" width="4.7109375" style="21" customWidth="1"/>
    <col min="12816" max="12818" width="6.28515625" style="21" customWidth="1"/>
    <col min="12819" max="13054" width="9.28515625" style="21"/>
    <col min="13055" max="13055" width="5" style="21" customWidth="1"/>
    <col min="13056" max="13056" width="4.7109375" style="21" customWidth="1"/>
    <col min="13057" max="13057" width="5.5703125" style="21" customWidth="1"/>
    <col min="13058" max="13058" width="4.7109375" style="21" customWidth="1"/>
    <col min="13059" max="13060" width="8.28515625" style="21" customWidth="1"/>
    <col min="13061" max="13061" width="4.7109375" style="21" customWidth="1"/>
    <col min="13062" max="13062" width="4.42578125" style="21" customWidth="1"/>
    <col min="13063" max="13063" width="5.5703125" style="21" customWidth="1"/>
    <col min="13064" max="13065" width="4.7109375" style="21" customWidth="1"/>
    <col min="13066" max="13070" width="5.5703125" style="21" customWidth="1"/>
    <col min="13071" max="13071" width="4.7109375" style="21" customWidth="1"/>
    <col min="13072" max="13074" width="6.28515625" style="21" customWidth="1"/>
    <col min="13075" max="13310" width="9.28515625" style="21"/>
    <col min="13311" max="13311" width="5" style="21" customWidth="1"/>
    <col min="13312" max="13312" width="4.7109375" style="21" customWidth="1"/>
    <col min="13313" max="13313" width="5.5703125" style="21" customWidth="1"/>
    <col min="13314" max="13314" width="4.7109375" style="21" customWidth="1"/>
    <col min="13315" max="13316" width="8.28515625" style="21" customWidth="1"/>
    <col min="13317" max="13317" width="4.7109375" style="21" customWidth="1"/>
    <col min="13318" max="13318" width="4.42578125" style="21" customWidth="1"/>
    <col min="13319" max="13319" width="5.5703125" style="21" customWidth="1"/>
    <col min="13320" max="13321" width="4.7109375" style="21" customWidth="1"/>
    <col min="13322" max="13326" width="5.5703125" style="21" customWidth="1"/>
    <col min="13327" max="13327" width="4.7109375" style="21" customWidth="1"/>
    <col min="13328" max="13330" width="6.28515625" style="21" customWidth="1"/>
    <col min="13331" max="13566" width="9.28515625" style="21"/>
    <col min="13567" max="13567" width="5" style="21" customWidth="1"/>
    <col min="13568" max="13568" width="4.7109375" style="21" customWidth="1"/>
    <col min="13569" max="13569" width="5.5703125" style="21" customWidth="1"/>
    <col min="13570" max="13570" width="4.7109375" style="21" customWidth="1"/>
    <col min="13571" max="13572" width="8.28515625" style="21" customWidth="1"/>
    <col min="13573" max="13573" width="4.7109375" style="21" customWidth="1"/>
    <col min="13574" max="13574" width="4.42578125" style="21" customWidth="1"/>
    <col min="13575" max="13575" width="5.5703125" style="21" customWidth="1"/>
    <col min="13576" max="13577" width="4.7109375" style="21" customWidth="1"/>
    <col min="13578" max="13582" width="5.5703125" style="21" customWidth="1"/>
    <col min="13583" max="13583" width="4.7109375" style="21" customWidth="1"/>
    <col min="13584" max="13586" width="6.28515625" style="21" customWidth="1"/>
    <col min="13587" max="13822" width="9.28515625" style="21"/>
    <col min="13823" max="13823" width="5" style="21" customWidth="1"/>
    <col min="13824" max="13824" width="4.7109375" style="21" customWidth="1"/>
    <col min="13825" max="13825" width="5.5703125" style="21" customWidth="1"/>
    <col min="13826" max="13826" width="4.7109375" style="21" customWidth="1"/>
    <col min="13827" max="13828" width="8.28515625" style="21" customWidth="1"/>
    <col min="13829" max="13829" width="4.7109375" style="21" customWidth="1"/>
    <col min="13830" max="13830" width="4.42578125" style="21" customWidth="1"/>
    <col min="13831" max="13831" width="5.5703125" style="21" customWidth="1"/>
    <col min="13832" max="13833" width="4.7109375" style="21" customWidth="1"/>
    <col min="13834" max="13838" width="5.5703125" style="21" customWidth="1"/>
    <col min="13839" max="13839" width="4.7109375" style="21" customWidth="1"/>
    <col min="13840" max="13842" width="6.28515625" style="21" customWidth="1"/>
    <col min="13843" max="14078" width="9.28515625" style="21"/>
    <col min="14079" max="14079" width="5" style="21" customWidth="1"/>
    <col min="14080" max="14080" width="4.7109375" style="21" customWidth="1"/>
    <col min="14081" max="14081" width="5.5703125" style="21" customWidth="1"/>
    <col min="14082" max="14082" width="4.7109375" style="21" customWidth="1"/>
    <col min="14083" max="14084" width="8.28515625" style="21" customWidth="1"/>
    <col min="14085" max="14085" width="4.7109375" style="21" customWidth="1"/>
    <col min="14086" max="14086" width="4.42578125" style="21" customWidth="1"/>
    <col min="14087" max="14087" width="5.5703125" style="21" customWidth="1"/>
    <col min="14088" max="14089" width="4.7109375" style="21" customWidth="1"/>
    <col min="14090" max="14094" width="5.5703125" style="21" customWidth="1"/>
    <col min="14095" max="14095" width="4.7109375" style="21" customWidth="1"/>
    <col min="14096" max="14098" width="6.28515625" style="21" customWidth="1"/>
    <col min="14099" max="14334" width="9.28515625" style="21"/>
    <col min="14335" max="14335" width="5" style="21" customWidth="1"/>
    <col min="14336" max="14336" width="4.7109375" style="21" customWidth="1"/>
    <col min="14337" max="14337" width="5.5703125" style="21" customWidth="1"/>
    <col min="14338" max="14338" width="4.7109375" style="21" customWidth="1"/>
    <col min="14339" max="14340" width="8.28515625" style="21" customWidth="1"/>
    <col min="14341" max="14341" width="4.7109375" style="21" customWidth="1"/>
    <col min="14342" max="14342" width="4.42578125" style="21" customWidth="1"/>
    <col min="14343" max="14343" width="5.5703125" style="21" customWidth="1"/>
    <col min="14344" max="14345" width="4.7109375" style="21" customWidth="1"/>
    <col min="14346" max="14350" width="5.5703125" style="21" customWidth="1"/>
    <col min="14351" max="14351" width="4.7109375" style="21" customWidth="1"/>
    <col min="14352" max="14354" width="6.28515625" style="21" customWidth="1"/>
    <col min="14355" max="14590" width="9.28515625" style="21"/>
    <col min="14591" max="14591" width="5" style="21" customWidth="1"/>
    <col min="14592" max="14592" width="4.7109375" style="21" customWidth="1"/>
    <col min="14593" max="14593" width="5.5703125" style="21" customWidth="1"/>
    <col min="14594" max="14594" width="4.7109375" style="21" customWidth="1"/>
    <col min="14595" max="14596" width="8.28515625" style="21" customWidth="1"/>
    <col min="14597" max="14597" width="4.7109375" style="21" customWidth="1"/>
    <col min="14598" max="14598" width="4.42578125" style="21" customWidth="1"/>
    <col min="14599" max="14599" width="5.5703125" style="21" customWidth="1"/>
    <col min="14600" max="14601" width="4.7109375" style="21" customWidth="1"/>
    <col min="14602" max="14606" width="5.5703125" style="21" customWidth="1"/>
    <col min="14607" max="14607" width="4.7109375" style="21" customWidth="1"/>
    <col min="14608" max="14610" width="6.28515625" style="21" customWidth="1"/>
    <col min="14611" max="14846" width="9.28515625" style="21"/>
    <col min="14847" max="14847" width="5" style="21" customWidth="1"/>
    <col min="14848" max="14848" width="4.7109375" style="21" customWidth="1"/>
    <col min="14849" max="14849" width="5.5703125" style="21" customWidth="1"/>
    <col min="14850" max="14850" width="4.7109375" style="21" customWidth="1"/>
    <col min="14851" max="14852" width="8.28515625" style="21" customWidth="1"/>
    <col min="14853" max="14853" width="4.7109375" style="21" customWidth="1"/>
    <col min="14854" max="14854" width="4.42578125" style="21" customWidth="1"/>
    <col min="14855" max="14855" width="5.5703125" style="21" customWidth="1"/>
    <col min="14856" max="14857" width="4.7109375" style="21" customWidth="1"/>
    <col min="14858" max="14862" width="5.5703125" style="21" customWidth="1"/>
    <col min="14863" max="14863" width="4.7109375" style="21" customWidth="1"/>
    <col min="14864" max="14866" width="6.28515625" style="21" customWidth="1"/>
    <col min="14867" max="15102" width="9.28515625" style="21"/>
    <col min="15103" max="15103" width="5" style="21" customWidth="1"/>
    <col min="15104" max="15104" width="4.7109375" style="21" customWidth="1"/>
    <col min="15105" max="15105" width="5.5703125" style="21" customWidth="1"/>
    <col min="15106" max="15106" width="4.7109375" style="21" customWidth="1"/>
    <col min="15107" max="15108" width="8.28515625" style="21" customWidth="1"/>
    <col min="15109" max="15109" width="4.7109375" style="21" customWidth="1"/>
    <col min="15110" max="15110" width="4.42578125" style="21" customWidth="1"/>
    <col min="15111" max="15111" width="5.5703125" style="21" customWidth="1"/>
    <col min="15112" max="15113" width="4.7109375" style="21" customWidth="1"/>
    <col min="15114" max="15118" width="5.5703125" style="21" customWidth="1"/>
    <col min="15119" max="15119" width="4.7109375" style="21" customWidth="1"/>
    <col min="15120" max="15122" width="6.28515625" style="21" customWidth="1"/>
    <col min="15123" max="15358" width="9.28515625" style="21"/>
    <col min="15359" max="15359" width="5" style="21" customWidth="1"/>
    <col min="15360" max="15360" width="4.7109375" style="21" customWidth="1"/>
    <col min="15361" max="15361" width="5.5703125" style="21" customWidth="1"/>
    <col min="15362" max="15362" width="4.7109375" style="21" customWidth="1"/>
    <col min="15363" max="15364" width="8.28515625" style="21" customWidth="1"/>
    <col min="15365" max="15365" width="4.7109375" style="21" customWidth="1"/>
    <col min="15366" max="15366" width="4.42578125" style="21" customWidth="1"/>
    <col min="15367" max="15367" width="5.5703125" style="21" customWidth="1"/>
    <col min="15368" max="15369" width="4.7109375" style="21" customWidth="1"/>
    <col min="15370" max="15374" width="5.5703125" style="21" customWidth="1"/>
    <col min="15375" max="15375" width="4.7109375" style="21" customWidth="1"/>
    <col min="15376" max="15378" width="6.28515625" style="21" customWidth="1"/>
    <col min="15379" max="15614" width="9.28515625" style="21"/>
    <col min="15615" max="15615" width="5" style="21" customWidth="1"/>
    <col min="15616" max="15616" width="4.7109375" style="21" customWidth="1"/>
    <col min="15617" max="15617" width="5.5703125" style="21" customWidth="1"/>
    <col min="15618" max="15618" width="4.7109375" style="21" customWidth="1"/>
    <col min="15619" max="15620" width="8.28515625" style="21" customWidth="1"/>
    <col min="15621" max="15621" width="4.7109375" style="21" customWidth="1"/>
    <col min="15622" max="15622" width="4.42578125" style="21" customWidth="1"/>
    <col min="15623" max="15623" width="5.5703125" style="21" customWidth="1"/>
    <col min="15624" max="15625" width="4.7109375" style="21" customWidth="1"/>
    <col min="15626" max="15630" width="5.5703125" style="21" customWidth="1"/>
    <col min="15631" max="15631" width="4.7109375" style="21" customWidth="1"/>
    <col min="15632" max="15634" width="6.28515625" style="21" customWidth="1"/>
    <col min="15635" max="15870" width="9.28515625" style="21"/>
    <col min="15871" max="15871" width="5" style="21" customWidth="1"/>
    <col min="15872" max="15872" width="4.7109375" style="21" customWidth="1"/>
    <col min="15873" max="15873" width="5.5703125" style="21" customWidth="1"/>
    <col min="15874" max="15874" width="4.7109375" style="21" customWidth="1"/>
    <col min="15875" max="15876" width="8.28515625" style="21" customWidth="1"/>
    <col min="15877" max="15877" width="4.7109375" style="21" customWidth="1"/>
    <col min="15878" max="15878" width="4.42578125" style="21" customWidth="1"/>
    <col min="15879" max="15879" width="5.5703125" style="21" customWidth="1"/>
    <col min="15880" max="15881" width="4.7109375" style="21" customWidth="1"/>
    <col min="15882" max="15886" width="5.5703125" style="21" customWidth="1"/>
    <col min="15887" max="15887" width="4.7109375" style="21" customWidth="1"/>
    <col min="15888" max="15890" width="6.28515625" style="21" customWidth="1"/>
    <col min="15891" max="16126" width="9.28515625" style="21"/>
    <col min="16127" max="16127" width="5" style="21" customWidth="1"/>
    <col min="16128" max="16128" width="4.7109375" style="21" customWidth="1"/>
    <col min="16129" max="16129" width="5.5703125" style="21" customWidth="1"/>
    <col min="16130" max="16130" width="4.7109375" style="21" customWidth="1"/>
    <col min="16131" max="16132" width="8.28515625" style="21" customWidth="1"/>
    <col min="16133" max="16133" width="4.7109375" style="21" customWidth="1"/>
    <col min="16134" max="16134" width="4.42578125" style="21" customWidth="1"/>
    <col min="16135" max="16135" width="5.5703125" style="21" customWidth="1"/>
    <col min="16136" max="16137" width="4.7109375" style="21" customWidth="1"/>
    <col min="16138" max="16142" width="5.5703125" style="21" customWidth="1"/>
    <col min="16143" max="16143" width="4.7109375" style="21" customWidth="1"/>
    <col min="16144" max="16146" width="6.28515625" style="21" customWidth="1"/>
    <col min="16147" max="16384" width="9.28515625" style="21"/>
  </cols>
  <sheetData>
    <row r="1" spans="1:29" ht="1.5" customHeight="1" x14ac:dyDescent="0.2">
      <c r="A1" s="362"/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</row>
    <row r="2" spans="1:29" ht="13.15" customHeight="1" thickBot="1" x14ac:dyDescent="0.3">
      <c r="A2" s="378" t="s">
        <v>52</v>
      </c>
      <c r="B2" s="379"/>
      <c r="C2" s="379"/>
      <c r="D2" s="379"/>
      <c r="E2" s="379"/>
      <c r="F2" s="379"/>
      <c r="G2" s="379"/>
      <c r="H2" s="379"/>
      <c r="I2" s="379"/>
      <c r="J2" s="379"/>
      <c r="K2" s="183"/>
      <c r="L2" s="377" t="s">
        <v>81</v>
      </c>
      <c r="M2" s="377"/>
      <c r="N2" s="375" t="s">
        <v>123</v>
      </c>
      <c r="O2" s="376"/>
    </row>
    <row r="3" spans="1:29" ht="13.5" customHeight="1" thickBot="1" x14ac:dyDescent="0.25">
      <c r="A3" s="363" t="s">
        <v>24</v>
      </c>
      <c r="B3" s="366" t="s">
        <v>53</v>
      </c>
      <c r="C3" s="366" t="s">
        <v>28</v>
      </c>
      <c r="D3" s="369" t="s">
        <v>117</v>
      </c>
      <c r="E3" s="372" t="s">
        <v>29</v>
      </c>
      <c r="F3" s="373"/>
      <c r="G3" s="373"/>
      <c r="H3" s="373"/>
      <c r="I3" s="373"/>
      <c r="J3" s="373"/>
      <c r="K3" s="373"/>
      <c r="L3" s="373"/>
      <c r="M3" s="373"/>
      <c r="N3" s="373"/>
      <c r="O3" s="374"/>
      <c r="P3" s="23"/>
      <c r="Q3" s="23"/>
      <c r="R3" s="23"/>
      <c r="S3" s="23"/>
      <c r="T3" s="24"/>
      <c r="U3" s="24"/>
      <c r="V3" s="24"/>
      <c r="W3" s="24"/>
      <c r="X3" s="24"/>
    </row>
    <row r="4" spans="1:29" ht="11.65" customHeight="1" x14ac:dyDescent="0.2">
      <c r="A4" s="364"/>
      <c r="B4" s="367"/>
      <c r="C4" s="367"/>
      <c r="D4" s="370"/>
      <c r="E4" s="358" t="s">
        <v>30</v>
      </c>
      <c r="F4" s="359"/>
      <c r="G4" s="359"/>
      <c r="H4" s="359" t="s">
        <v>31</v>
      </c>
      <c r="I4" s="359"/>
      <c r="J4" s="52" t="s">
        <v>32</v>
      </c>
      <c r="K4" s="360" t="s">
        <v>33</v>
      </c>
      <c r="L4" s="360"/>
      <c r="M4" s="360" t="s">
        <v>34</v>
      </c>
      <c r="N4" s="361"/>
      <c r="O4" s="137" t="s">
        <v>41</v>
      </c>
      <c r="P4" s="53"/>
      <c r="Q4" s="25"/>
      <c r="R4" s="25"/>
      <c r="S4" s="25"/>
      <c r="T4" s="24"/>
      <c r="U4" s="24"/>
      <c r="V4" s="24"/>
      <c r="W4" s="24"/>
      <c r="X4" s="24"/>
    </row>
    <row r="5" spans="1:29" ht="20.100000000000001" customHeight="1" thickBot="1" x14ac:dyDescent="0.25">
      <c r="A5" s="365"/>
      <c r="B5" s="368"/>
      <c r="C5" s="368"/>
      <c r="D5" s="371"/>
      <c r="E5" s="138" t="s">
        <v>35</v>
      </c>
      <c r="F5" s="139" t="s">
        <v>107</v>
      </c>
      <c r="G5" s="139" t="s">
        <v>108</v>
      </c>
      <c r="H5" s="139" t="s">
        <v>35</v>
      </c>
      <c r="I5" s="139" t="s">
        <v>109</v>
      </c>
      <c r="J5" s="139" t="s">
        <v>109</v>
      </c>
      <c r="K5" s="139" t="s">
        <v>35</v>
      </c>
      <c r="L5" s="139" t="s">
        <v>109</v>
      </c>
      <c r="M5" s="139" t="s">
        <v>35</v>
      </c>
      <c r="N5" s="139" t="s">
        <v>109</v>
      </c>
      <c r="O5" s="140" t="s">
        <v>109</v>
      </c>
      <c r="P5" s="26"/>
      <c r="Q5" s="26"/>
      <c r="R5" s="26"/>
      <c r="S5" s="26"/>
      <c r="T5" s="27"/>
      <c r="U5" s="27"/>
      <c r="V5" s="27"/>
      <c r="W5" s="27"/>
      <c r="X5" s="27"/>
      <c r="Y5" s="28"/>
      <c r="Z5" s="28"/>
      <c r="AA5" s="28"/>
      <c r="AB5" s="29"/>
      <c r="AC5" s="29"/>
    </row>
    <row r="6" spans="1:29" ht="14.65" customHeight="1" x14ac:dyDescent="0.2">
      <c r="A6" s="134">
        <v>1</v>
      </c>
      <c r="B6" s="135">
        <f>'[1]1'!$I$5</f>
        <v>61</v>
      </c>
      <c r="C6" s="154">
        <f>'[1]1'!$F$5</f>
        <v>0</v>
      </c>
      <c r="D6" s="136">
        <f>'[2]1'!$P$31</f>
        <v>19.166666666666668</v>
      </c>
      <c r="E6" s="271">
        <f>'[2]1'!$P$12</f>
        <v>8.8800000000000008</v>
      </c>
      <c r="F6" s="269">
        <f>'[2]1'!$P$21</f>
        <v>2.3083333333333331</v>
      </c>
      <c r="G6" s="266">
        <f>'[2]1'!$P$32</f>
        <v>0.13366666666666666</v>
      </c>
      <c r="H6" s="267">
        <f>'[2]1'!$P$10</f>
        <v>8.49</v>
      </c>
      <c r="I6" s="268">
        <f>'[2]1'!$P$30</f>
        <v>8.7783333333333342</v>
      </c>
      <c r="J6" s="267">
        <f>'[2]1'!$P$34</f>
        <v>3.6216666666666666</v>
      </c>
      <c r="K6" s="272">
        <f>'[2]1'!$P$9</f>
        <v>150</v>
      </c>
      <c r="L6" s="272">
        <f>'[2]1'!$P$29</f>
        <v>160</v>
      </c>
      <c r="M6" s="272">
        <f>'[2]1'!$P$7</f>
        <v>110</v>
      </c>
      <c r="N6" s="272">
        <f>'[2]1'!$P$27</f>
        <v>104.66666666666667</v>
      </c>
      <c r="O6" s="272">
        <f>'[2]1'!$P$28</f>
        <v>6.666666666666667</v>
      </c>
      <c r="P6" s="22"/>
      <c r="Q6" s="23"/>
      <c r="R6" s="23"/>
      <c r="S6" s="23"/>
      <c r="T6" s="24"/>
      <c r="U6" s="24"/>
      <c r="V6" s="24"/>
      <c r="W6" s="24"/>
      <c r="X6" s="24"/>
    </row>
    <row r="7" spans="1:29" ht="14.65" customHeight="1" x14ac:dyDescent="0.2">
      <c r="A7" s="30">
        <v>2</v>
      </c>
      <c r="B7" s="135">
        <f>'[1]2'!$I$5</f>
        <v>66</v>
      </c>
      <c r="C7" s="154">
        <f>'[1]2'!$F$5</f>
        <v>0</v>
      </c>
      <c r="D7" s="136">
        <f>'[2]2'!$P$31</f>
        <v>19</v>
      </c>
      <c r="E7" s="271">
        <f>'[2]2'!$P$12</f>
        <v>9.76</v>
      </c>
      <c r="F7" s="269">
        <f>'[2]2'!$P$21</f>
        <v>2.7383333333333333</v>
      </c>
      <c r="G7" s="266">
        <f>'[2]2'!$P$32</f>
        <v>0.11433333333333333</v>
      </c>
      <c r="H7" s="267">
        <f>'[2]2'!$P$10</f>
        <v>8.3800000000000008</v>
      </c>
      <c r="I7" s="268">
        <f>'[2]2'!$P$30</f>
        <v>8.7333333333333325</v>
      </c>
      <c r="J7" s="267">
        <f>'[2]2'!$P$34</f>
        <v>3.5148333333333333</v>
      </c>
      <c r="K7" s="272">
        <f>'[2]2'!$P$9</f>
        <v>150</v>
      </c>
      <c r="L7" s="272">
        <f>'[2]2'!$P$29</f>
        <v>153.33333333333334</v>
      </c>
      <c r="M7" s="272">
        <f>'[2]2'!$P$7</f>
        <v>110</v>
      </c>
      <c r="N7" s="288">
        <f>'[2]2'!$P$27</f>
        <v>99.333333333333329</v>
      </c>
      <c r="O7" s="288">
        <f>'[2]2'!$P$28</f>
        <v>5.666666666666667</v>
      </c>
      <c r="P7" s="22"/>
      <c r="Q7" s="23"/>
      <c r="R7" s="23"/>
      <c r="S7" s="23"/>
      <c r="T7" s="24"/>
      <c r="U7" s="24"/>
      <c r="V7" s="24"/>
      <c r="W7" s="24"/>
      <c r="X7" s="24"/>
    </row>
    <row r="8" spans="1:29" ht="14.65" customHeight="1" x14ac:dyDescent="0.2">
      <c r="A8" s="30">
        <v>3</v>
      </c>
      <c r="B8" s="135">
        <f>'[1]3'!$I$5</f>
        <v>39</v>
      </c>
      <c r="C8" s="154">
        <f>'[1]3'!$F$5</f>
        <v>0.2</v>
      </c>
      <c r="D8" s="136">
        <f>'[2]3'!$P$31</f>
        <v>19</v>
      </c>
      <c r="E8" s="271">
        <f>'[2]3'!$P$12</f>
        <v>16</v>
      </c>
      <c r="F8" s="269">
        <f>'[2]3'!$P$21</f>
        <v>2.0575000000000001</v>
      </c>
      <c r="G8" s="266">
        <f>'[2]3'!$P$32</f>
        <v>0.13733333333333334</v>
      </c>
      <c r="H8" s="267">
        <f>'[2]3'!$P$10</f>
        <v>8.5299999999999994</v>
      </c>
      <c r="I8" s="268">
        <f>'[2]3'!$P$30</f>
        <v>8.7433333333333341</v>
      </c>
      <c r="J8" s="267">
        <f>'[2]3'!$P$34</f>
        <v>3.8008333333333333</v>
      </c>
      <c r="K8" s="272">
        <f>'[2]3'!$P$9</f>
        <v>140</v>
      </c>
      <c r="L8" s="272">
        <f>'[2]3'!$P$29</f>
        <v>157</v>
      </c>
      <c r="M8" s="272">
        <f>'[2]3'!$P$7</f>
        <v>115</v>
      </c>
      <c r="N8" s="272">
        <f>'[2]3'!$P$27</f>
        <v>92</v>
      </c>
      <c r="O8" s="272">
        <f>'[2]3'!$P$28</f>
        <v>8</v>
      </c>
      <c r="P8" s="22"/>
      <c r="Q8" s="23"/>
      <c r="R8" s="23"/>
      <c r="S8" s="23"/>
      <c r="T8" s="24"/>
      <c r="U8" s="24"/>
      <c r="V8" s="24"/>
      <c r="W8" s="24"/>
      <c r="X8" s="24"/>
    </row>
    <row r="9" spans="1:29" ht="14.65" customHeight="1" x14ac:dyDescent="0.2">
      <c r="A9" s="30">
        <v>4</v>
      </c>
      <c r="B9" s="135">
        <f>'[1]4'!$I$5</f>
        <v>56</v>
      </c>
      <c r="C9" s="154">
        <f>'[1]4'!$F$5</f>
        <v>0.1</v>
      </c>
      <c r="D9" s="136">
        <f>'[2]4'!$P$31</f>
        <v>18.333333333333332</v>
      </c>
      <c r="E9" s="271">
        <f>'[2]4'!$P$12</f>
        <v>9.43</v>
      </c>
      <c r="F9" s="269">
        <f>'[2]4'!$P$21</f>
        <v>2.3416666666666663</v>
      </c>
      <c r="G9" s="266">
        <f>'[2]4'!$P$32</f>
        <v>0.14933333333333335</v>
      </c>
      <c r="H9" s="267">
        <f>'[2]4'!$P$10</f>
        <v>8.4499999999999993</v>
      </c>
      <c r="I9" s="268">
        <f>'[2]4'!$P$30</f>
        <v>8.8549999999999986</v>
      </c>
      <c r="J9" s="267">
        <f>'[2]4'!$P$34</f>
        <v>3.8766666666666669</v>
      </c>
      <c r="K9" s="272">
        <f>'[2]4'!$P$9</f>
        <v>140</v>
      </c>
      <c r="L9" s="272">
        <f>'[2]4'!$P$29</f>
        <v>147</v>
      </c>
      <c r="M9" s="272">
        <f>'[2]4'!$P$7</f>
        <v>120</v>
      </c>
      <c r="N9" s="272">
        <f>'[2]4'!$P$27</f>
        <v>84.666666666666671</v>
      </c>
      <c r="O9" s="272">
        <f>'[2]4'!$P$28</f>
        <v>7.666666666666667</v>
      </c>
      <c r="P9" s="22"/>
      <c r="Q9" s="23"/>
      <c r="R9" s="23"/>
      <c r="S9" s="23"/>
      <c r="T9" s="24"/>
      <c r="U9" s="24"/>
      <c r="V9" s="24"/>
      <c r="W9" s="24"/>
      <c r="X9" s="24"/>
    </row>
    <row r="10" spans="1:29" ht="14.65" customHeight="1" x14ac:dyDescent="0.2">
      <c r="A10" s="30">
        <v>5</v>
      </c>
      <c r="B10" s="135">
        <f>'[1]5'!$I$5</f>
        <v>62</v>
      </c>
      <c r="C10" s="154">
        <f>'[1]5'!$F$5</f>
        <v>0</v>
      </c>
      <c r="D10" s="136">
        <f>'[2]5'!$P$31</f>
        <v>18.666666666666668</v>
      </c>
      <c r="E10" s="271">
        <f>'[2]5'!$P$12</f>
        <v>10</v>
      </c>
      <c r="F10" s="269">
        <f>'[2]5'!$P$21</f>
        <v>1.9325000000000001</v>
      </c>
      <c r="G10" s="266">
        <f>'[2]5'!$P$32</f>
        <v>0.12816666666666668</v>
      </c>
      <c r="H10" s="267">
        <f>'[2]5'!$P$10</f>
        <v>8.42</v>
      </c>
      <c r="I10" s="268">
        <f>'[2]5'!$P$30</f>
        <v>8.7233333333333345</v>
      </c>
      <c r="J10" s="267">
        <f>'[2]5'!$P$34</f>
        <v>3.7075</v>
      </c>
      <c r="K10" s="272">
        <f>'[2]5'!$P$9</f>
        <v>140</v>
      </c>
      <c r="L10" s="272">
        <f>'[2]5'!$P$29</f>
        <v>148.66666666666666</v>
      </c>
      <c r="M10" s="272">
        <f>'[2]5'!$P$7</f>
        <v>111</v>
      </c>
      <c r="N10" s="272">
        <f>'[2]5'!$P$27</f>
        <v>90.333333333333329</v>
      </c>
      <c r="O10" s="272">
        <f>'[2]5'!$P$28</f>
        <v>2.3333333333333335</v>
      </c>
      <c r="P10" s="22"/>
      <c r="Q10" s="23"/>
      <c r="R10" s="23"/>
      <c r="S10" s="23"/>
      <c r="T10" s="24"/>
      <c r="U10" s="24"/>
      <c r="V10" s="24"/>
      <c r="W10" s="24"/>
      <c r="X10" s="24"/>
    </row>
    <row r="11" spans="1:29" ht="14.65" customHeight="1" x14ac:dyDescent="0.2">
      <c r="A11" s="30">
        <v>6</v>
      </c>
      <c r="B11" s="135">
        <f>'[1]6'!$I$5</f>
        <v>64</v>
      </c>
      <c r="C11" s="154">
        <f>'[1]6'!$F$5</f>
        <v>0.3</v>
      </c>
      <c r="D11" s="136">
        <f>'[2]6'!$P$31</f>
        <v>18.5</v>
      </c>
      <c r="E11" s="271">
        <f>'[2]6'!$P$12</f>
        <v>8.41</v>
      </c>
      <c r="F11" s="269">
        <f>'[2]6'!$P$21</f>
        <v>2.2549999999999999</v>
      </c>
      <c r="G11" s="266">
        <f>'[2]6'!$P$32</f>
        <v>0.10799999999999998</v>
      </c>
      <c r="H11" s="267">
        <f>'[2]6'!$P$10</f>
        <v>8.34</v>
      </c>
      <c r="I11" s="268">
        <f>'[2]6'!$P$30</f>
        <v>8.7766666666666655</v>
      </c>
      <c r="J11" s="267">
        <f>'[2]6'!$P$34</f>
        <v>3.6483333333333334</v>
      </c>
      <c r="K11" s="272">
        <f>'[2]6'!$P$9</f>
        <v>150</v>
      </c>
      <c r="L11" s="272">
        <f>'[2]6'!$P$29</f>
        <v>157.33333333333334</v>
      </c>
      <c r="M11" s="272">
        <f>'[2]6'!$P$7</f>
        <v>115</v>
      </c>
      <c r="N11" s="272">
        <f>'[2]6'!$P$27</f>
        <v>107.66666666666667</v>
      </c>
      <c r="O11" s="272">
        <f>'[2]6'!$P$28</f>
        <v>6</v>
      </c>
      <c r="P11" s="22"/>
      <c r="Q11" s="23"/>
      <c r="R11" s="23"/>
      <c r="S11" s="23"/>
      <c r="T11" s="24"/>
      <c r="U11" s="24"/>
      <c r="V11" s="24"/>
      <c r="W11" s="24"/>
      <c r="X11" s="24"/>
    </row>
    <row r="12" spans="1:29" ht="14.65" customHeight="1" x14ac:dyDescent="0.2">
      <c r="A12" s="30">
        <v>7</v>
      </c>
      <c r="B12" s="135">
        <f>'[1]7'!$I$5</f>
        <v>73</v>
      </c>
      <c r="C12" s="154">
        <f>'[1]7'!$F$5</f>
        <v>0</v>
      </c>
      <c r="D12" s="136">
        <f>'[2]7'!$P$31</f>
        <v>18.333333333333332</v>
      </c>
      <c r="E12" s="271">
        <f>'[2]7'!$P$12</f>
        <v>10.1</v>
      </c>
      <c r="F12" s="269">
        <f>'[2]7'!$P$21</f>
        <v>2.8319999999999999</v>
      </c>
      <c r="G12" s="266">
        <f>'[2]7'!$P$32</f>
        <v>0.122</v>
      </c>
      <c r="H12" s="267">
        <f>'[2]7'!$P$10</f>
        <v>8.41</v>
      </c>
      <c r="I12" s="268">
        <f>'[2]7'!$P$30</f>
        <v>8.7833333333333332</v>
      </c>
      <c r="J12" s="267">
        <f>'[2]7'!$P$34</f>
        <v>3.9533333333333331</v>
      </c>
      <c r="K12" s="272">
        <f>'[2]7'!$P$9</f>
        <v>144</v>
      </c>
      <c r="L12" s="272">
        <f>'[2]7'!$P$29</f>
        <v>155.33333333333334</v>
      </c>
      <c r="M12" s="272">
        <f>'[2]7'!$P$7</f>
        <v>112</v>
      </c>
      <c r="N12" s="272">
        <f>'[2]7'!$P$27</f>
        <v>95</v>
      </c>
      <c r="O12" s="272">
        <f>'[2]7'!$P$28</f>
        <v>3.6666666666666665</v>
      </c>
      <c r="P12" s="22"/>
      <c r="Q12" s="23"/>
      <c r="R12" s="23"/>
      <c r="S12" s="23"/>
      <c r="T12" s="24"/>
      <c r="U12" s="24"/>
      <c r="V12" s="24"/>
      <c r="W12" s="24"/>
      <c r="X12" s="24"/>
    </row>
    <row r="13" spans="1:29" ht="14.65" customHeight="1" x14ac:dyDescent="0.2">
      <c r="A13" s="30">
        <v>8</v>
      </c>
      <c r="B13" s="135">
        <f>'[1]8'!$I$5</f>
        <v>70</v>
      </c>
      <c r="C13" s="154">
        <f>'[1]8'!$F$5</f>
        <v>0</v>
      </c>
      <c r="D13" s="136">
        <f>'[2]8'!$P$31</f>
        <v>19.5</v>
      </c>
      <c r="E13" s="271">
        <f>'[2]8'!$P$12</f>
        <v>10.5</v>
      </c>
      <c r="F13" s="269">
        <f>'[2]8'!$P$21</f>
        <v>1.72</v>
      </c>
      <c r="G13" s="266">
        <f>'[2]8'!$P$32</f>
        <v>0.11566666666666665</v>
      </c>
      <c r="H13" s="267">
        <f>'[2]8'!$P$10</f>
        <v>8.52</v>
      </c>
      <c r="I13" s="268">
        <f>'[2]8'!$P$30</f>
        <v>8.7750000000000004</v>
      </c>
      <c r="J13" s="267">
        <f>'[2]8'!$P$34</f>
        <v>3.8166666666666664</v>
      </c>
      <c r="K13" s="272">
        <f>'[2]8'!$P$9</f>
        <v>160</v>
      </c>
      <c r="L13" s="272">
        <f>'[2]8'!$P$29</f>
        <v>153</v>
      </c>
      <c r="M13" s="272">
        <f>'[2]8'!$P$7</f>
        <v>110</v>
      </c>
      <c r="N13" s="272">
        <f>'[2]8'!$P$27</f>
        <v>96.666666666666671</v>
      </c>
      <c r="O13" s="272">
        <f>'[2]8'!$P$28</f>
        <v>3.3333333333333335</v>
      </c>
      <c r="P13" s="22"/>
      <c r="Q13" s="23"/>
      <c r="R13" s="23"/>
      <c r="S13" s="23"/>
      <c r="T13" s="24"/>
      <c r="U13" s="24"/>
      <c r="V13" s="24"/>
      <c r="W13" s="24"/>
      <c r="X13" s="24"/>
    </row>
    <row r="14" spans="1:29" ht="14.65" customHeight="1" x14ac:dyDescent="0.2">
      <c r="A14" s="30">
        <v>9</v>
      </c>
      <c r="B14" s="135">
        <f>'[1]9'!$I$5</f>
        <v>59</v>
      </c>
      <c r="C14" s="154">
        <f>'[1]9'!$F$5</f>
        <v>0.1</v>
      </c>
      <c r="D14" s="136">
        <f>'[2]9'!$P$31</f>
        <v>19</v>
      </c>
      <c r="E14" s="271">
        <f>'[2]9'!$P$12</f>
        <v>14.3</v>
      </c>
      <c r="F14" s="269">
        <f>'[2]9'!$P$21</f>
        <v>1.8416666666666666</v>
      </c>
      <c r="G14" s="266">
        <f>'[2]9'!$P$32</f>
        <v>0.11716666666666666</v>
      </c>
      <c r="H14" s="267">
        <f>'[2]9'!$P$10</f>
        <v>8.92</v>
      </c>
      <c r="I14" s="268">
        <f>'[2]9'!$P$30</f>
        <v>8.8083333333333336</v>
      </c>
      <c r="J14" s="267">
        <f>'[2]9'!$P$34</f>
        <v>3.8341666666666661</v>
      </c>
      <c r="K14" s="272">
        <f>'[2]9'!$P$9</f>
        <v>149</v>
      </c>
      <c r="L14" s="272">
        <f>'[2]9'!$P$29</f>
        <v>152.66666666666666</v>
      </c>
      <c r="M14" s="272">
        <f>'[2]9'!$P$7</f>
        <v>115</v>
      </c>
      <c r="N14" s="272">
        <f>'[2]9'!$P$27</f>
        <v>92.333333333333329</v>
      </c>
      <c r="O14" s="272">
        <f>'[2]9'!$P$28</f>
        <v>6</v>
      </c>
      <c r="P14" s="22"/>
      <c r="Q14" s="23"/>
      <c r="R14" s="23"/>
      <c r="S14" s="23"/>
      <c r="T14" s="24"/>
      <c r="U14" s="24"/>
      <c r="V14" s="24"/>
      <c r="W14" s="24"/>
      <c r="X14" s="24"/>
    </row>
    <row r="15" spans="1:29" ht="14.65" customHeight="1" x14ac:dyDescent="0.2">
      <c r="A15" s="30">
        <v>10</v>
      </c>
      <c r="B15" s="135">
        <f>'[1]10'!$I$5</f>
        <v>63</v>
      </c>
      <c r="C15" s="154">
        <f>'[1]10'!$F$5</f>
        <v>0</v>
      </c>
      <c r="D15" s="136">
        <f>'[2]10'!$P$31</f>
        <v>19.5</v>
      </c>
      <c r="E15" s="271">
        <f>'[2]10'!$P$12</f>
        <v>10.3</v>
      </c>
      <c r="F15" s="269">
        <f>'[2]10'!$P$21</f>
        <v>1.9000000000000001</v>
      </c>
      <c r="G15" s="266">
        <f>'[2]10'!$P$32</f>
        <v>8.8833333333333334E-2</v>
      </c>
      <c r="H15" s="267">
        <f>'[2]10'!$P$10</f>
        <v>8.84</v>
      </c>
      <c r="I15" s="268">
        <f>'[2]10'!$P$30</f>
        <v>7.4978333333333333</v>
      </c>
      <c r="J15" s="267">
        <f>'[2]10'!$P$34</f>
        <v>3.8458333333333332</v>
      </c>
      <c r="K15" s="272">
        <f>'[2]10'!$P$9</f>
        <v>143</v>
      </c>
      <c r="L15" s="272">
        <f>'[2]10'!$P$29</f>
        <v>147.66666666666666</v>
      </c>
      <c r="M15" s="272">
        <f>'[2]10'!$P$7</f>
        <v>114</v>
      </c>
      <c r="N15" s="272">
        <f>'[2]10'!$P$27</f>
        <v>90</v>
      </c>
      <c r="O15" s="272">
        <f>'[2]10'!$P$28</f>
        <v>5</v>
      </c>
      <c r="P15" s="22"/>
      <c r="Q15" s="23"/>
      <c r="R15" s="23"/>
      <c r="S15" s="23"/>
      <c r="T15" s="24"/>
      <c r="U15" s="24"/>
      <c r="V15" s="24"/>
      <c r="W15" s="24"/>
      <c r="X15" s="24"/>
    </row>
    <row r="16" spans="1:29" ht="14.65" customHeight="1" x14ac:dyDescent="0.2">
      <c r="A16" s="30">
        <v>11</v>
      </c>
      <c r="B16" s="135">
        <f>'[1]11'!$I$5</f>
        <v>70</v>
      </c>
      <c r="C16" s="154">
        <f>'[1]11'!$F$5</f>
        <v>0</v>
      </c>
      <c r="D16" s="136">
        <f>'[2]11'!$P$31</f>
        <v>19.5</v>
      </c>
      <c r="E16" s="271">
        <f>'[2]11'!$P$12</f>
        <v>6.83</v>
      </c>
      <c r="F16" s="269">
        <f>'[2]11'!$P$21</f>
        <v>1.7239999999999998</v>
      </c>
      <c r="G16" s="266">
        <f>'[2]11'!$P$32</f>
        <v>0.10199999999999999</v>
      </c>
      <c r="H16" s="267">
        <f>'[2]11'!$P$10</f>
        <v>8.43</v>
      </c>
      <c r="I16" s="268">
        <f>'[2]11'!$P$30</f>
        <v>8.7983333333333338</v>
      </c>
      <c r="J16" s="267">
        <f>'[2]11'!$P$34</f>
        <v>3.8408333333333329</v>
      </c>
      <c r="K16" s="272">
        <f>'[2]11'!$P$9</f>
        <v>143</v>
      </c>
      <c r="L16" s="272">
        <f>'[2]11'!$P$29</f>
        <v>152.33333333333334</v>
      </c>
      <c r="M16" s="272">
        <f>'[2]11'!$P$7</f>
        <v>115</v>
      </c>
      <c r="N16" s="272">
        <f>'[2]11'!$P$27</f>
        <v>94.666666666666671</v>
      </c>
      <c r="O16" s="272">
        <f>'[2]11'!$P$28</f>
        <v>4.666666666666667</v>
      </c>
      <c r="P16" s="22"/>
      <c r="Q16" s="23"/>
      <c r="R16" s="23"/>
      <c r="S16" s="23"/>
      <c r="T16" s="24"/>
      <c r="U16" s="24"/>
      <c r="V16" s="24"/>
      <c r="W16" s="24"/>
      <c r="X16" s="24"/>
    </row>
    <row r="17" spans="1:24" ht="14.65" customHeight="1" x14ac:dyDescent="0.2">
      <c r="A17" s="30">
        <v>12</v>
      </c>
      <c r="B17" s="135">
        <f>'[1]12'!$I$5</f>
        <v>46</v>
      </c>
      <c r="C17" s="154">
        <f>'[1]12'!$F$5</f>
        <v>0.04</v>
      </c>
      <c r="D17" s="136">
        <f>'[2]12'!$P$31</f>
        <v>19.5</v>
      </c>
      <c r="E17" s="271">
        <f>'[2]12'!$P$12</f>
        <v>8.6300000000000008</v>
      </c>
      <c r="F17" s="269">
        <f>'[2]12'!$P$21</f>
        <v>1.7449999999999999</v>
      </c>
      <c r="G17" s="266">
        <f>'[2]12'!$P$32</f>
        <v>0.16466666666666666</v>
      </c>
      <c r="H17" s="267">
        <f>'[2]12'!$P$10</f>
        <v>8.76</v>
      </c>
      <c r="I17" s="268">
        <f>'[2]12'!$P$30</f>
        <v>8.7683333333333326</v>
      </c>
      <c r="J17" s="267">
        <f>'[2]12'!$P$34</f>
        <v>3.6933333333333334</v>
      </c>
      <c r="K17" s="272">
        <f>'[2]12'!$P$9</f>
        <v>151</v>
      </c>
      <c r="L17" s="272">
        <f>'[2]12'!$P$29</f>
        <v>153.66666666666666</v>
      </c>
      <c r="M17" s="272">
        <f>'[2]12'!$P$7</f>
        <v>115</v>
      </c>
      <c r="N17" s="272">
        <f>'[2]12'!$P$27</f>
        <v>93.333333333333329</v>
      </c>
      <c r="O17" s="272">
        <f>'[2]12'!$P$28</f>
        <v>5.333333333333333</v>
      </c>
      <c r="P17" s="22"/>
      <c r="Q17" s="23"/>
      <c r="R17" s="23"/>
      <c r="S17" s="23"/>
      <c r="T17" s="24"/>
      <c r="U17" s="24"/>
      <c r="V17" s="24"/>
      <c r="W17" s="24"/>
      <c r="X17" s="24"/>
    </row>
    <row r="18" spans="1:24" ht="14.65" customHeight="1" x14ac:dyDescent="0.2">
      <c r="A18" s="30">
        <v>13</v>
      </c>
      <c r="B18" s="135">
        <f>'[1]13'!$I$5</f>
        <v>45</v>
      </c>
      <c r="C18" s="154">
        <f>'[1]13'!$F$5</f>
        <v>0</v>
      </c>
      <c r="D18" s="136">
        <f>'[2]13'!$P$31</f>
        <v>18.833333333333332</v>
      </c>
      <c r="E18" s="271">
        <f>'[2]13'!$P$12</f>
        <v>13</v>
      </c>
      <c r="F18" s="269">
        <f>'[2]13'!$P$21</f>
        <v>1.496</v>
      </c>
      <c r="G18" s="266">
        <f>'[2]13'!$P$32</f>
        <v>0.14899999999999999</v>
      </c>
      <c r="H18" s="267">
        <f>'[2]13'!$P$10</f>
        <v>8.48</v>
      </c>
      <c r="I18" s="268">
        <f>'[2]13'!$P$30</f>
        <v>8.836666666666666</v>
      </c>
      <c r="J18" s="267">
        <f>'[2]13'!$P$34</f>
        <v>3.4825000000000004</v>
      </c>
      <c r="K18" s="272">
        <f>'[2]13'!$P$9</f>
        <v>147</v>
      </c>
      <c r="L18" s="272">
        <f>'[2]13'!$P$29</f>
        <v>148.33333333333334</v>
      </c>
      <c r="M18" s="272">
        <f>'[2]13'!$P$7</f>
        <v>115</v>
      </c>
      <c r="N18" s="272">
        <f>'[2]13'!$P$27</f>
        <v>92.666666666666671</v>
      </c>
      <c r="O18" s="272">
        <f>'[2]13'!$P$28</f>
        <v>7.333333333333333</v>
      </c>
      <c r="P18" s="22"/>
      <c r="Q18" s="23"/>
      <c r="R18" s="23"/>
      <c r="S18" s="23"/>
      <c r="T18" s="24"/>
      <c r="U18" s="24"/>
      <c r="V18" s="24"/>
      <c r="W18" s="24"/>
      <c r="X18" s="24"/>
    </row>
    <row r="19" spans="1:24" ht="14.65" customHeight="1" x14ac:dyDescent="0.2">
      <c r="A19" s="30">
        <v>14</v>
      </c>
      <c r="B19" s="135">
        <f>'[1]14'!$I$5</f>
        <v>46</v>
      </c>
      <c r="C19" s="154">
        <f>'[1]14'!$F$5</f>
        <v>0</v>
      </c>
      <c r="D19" s="136">
        <f>'[2]14'!$P$31</f>
        <v>18</v>
      </c>
      <c r="E19" s="271">
        <f>'[2]14'!$P$12</f>
        <v>16.2</v>
      </c>
      <c r="F19" s="269">
        <f>'[2]14'!$P$21</f>
        <v>1.97</v>
      </c>
      <c r="G19" s="266">
        <f>'[2]14'!$P$32</f>
        <v>0.13383333333333333</v>
      </c>
      <c r="H19" s="267">
        <f>'[2]14'!$P$10</f>
        <v>8.69</v>
      </c>
      <c r="I19" s="268">
        <f>'[2]14'!$P$30</f>
        <v>8.81</v>
      </c>
      <c r="J19" s="267">
        <f>'[2]14'!$P$34</f>
        <v>3.5366666666666671</v>
      </c>
      <c r="K19" s="272">
        <f>'[2]14'!$P$9</f>
        <v>156</v>
      </c>
      <c r="L19" s="272">
        <f>'[2]14'!$P$29</f>
        <v>153.66666666666666</v>
      </c>
      <c r="M19" s="272">
        <f>'[2]14'!$P$7</f>
        <v>119</v>
      </c>
      <c r="N19" s="272">
        <f>'[2]14'!$P$27</f>
        <v>91.666666666666671</v>
      </c>
      <c r="O19" s="272">
        <f>'[2]14'!$P$28</f>
        <v>3.6666666666666665</v>
      </c>
      <c r="P19" s="22"/>
      <c r="Q19" s="23"/>
      <c r="R19" s="23"/>
      <c r="S19" s="23"/>
      <c r="T19" s="24"/>
      <c r="U19" s="24"/>
      <c r="V19" s="24"/>
      <c r="W19" s="24"/>
      <c r="X19" s="24"/>
    </row>
    <row r="20" spans="1:24" ht="14.65" customHeight="1" x14ac:dyDescent="0.2">
      <c r="A20" s="30">
        <v>15</v>
      </c>
      <c r="B20" s="135">
        <f>'[1]15'!$I$5</f>
        <v>50</v>
      </c>
      <c r="C20" s="154">
        <f>'[1]15'!$F$5</f>
        <v>0</v>
      </c>
      <c r="D20" s="136">
        <f>'[2]15'!$P$31</f>
        <v>17.5</v>
      </c>
      <c r="E20" s="271">
        <f>'[2]15'!$P$12</f>
        <v>11.3</v>
      </c>
      <c r="F20" s="269">
        <f>'[2]15'!$P$21</f>
        <v>2.08</v>
      </c>
      <c r="G20" s="266">
        <f>'[2]15'!$P$32</f>
        <v>0.17450000000000002</v>
      </c>
      <c r="H20" s="267">
        <f>'[2]15'!$P$10</f>
        <v>8.59</v>
      </c>
      <c r="I20" s="268">
        <f>'[2]15'!$P$30</f>
        <v>8.7199999999999989</v>
      </c>
      <c r="J20" s="267">
        <f>'[2]15'!$P$34</f>
        <v>3.5399999999999996</v>
      </c>
      <c r="K20" s="272">
        <f>'[2]15'!$P$9</f>
        <v>155</v>
      </c>
      <c r="L20" s="272">
        <f>'[2]15'!$P$29</f>
        <v>153.33333333333334</v>
      </c>
      <c r="M20" s="272">
        <f>'[2]15'!$P$7</f>
        <v>113</v>
      </c>
      <c r="N20" s="272">
        <f>'[2]15'!$P$27</f>
        <v>92.333333333333329</v>
      </c>
      <c r="O20" s="272">
        <f>'[2]15'!$P$28</f>
        <v>4.333333333333333</v>
      </c>
      <c r="P20" s="31"/>
      <c r="Q20" s="32"/>
      <c r="R20" s="32"/>
      <c r="S20" s="32"/>
    </row>
    <row r="21" spans="1:24" ht="14.65" customHeight="1" x14ac:dyDescent="0.2">
      <c r="A21" s="30">
        <v>16</v>
      </c>
      <c r="B21" s="135">
        <v>81</v>
      </c>
      <c r="C21" s="154">
        <f>'[1]16'!$F$5</f>
        <v>0</v>
      </c>
      <c r="D21" s="136">
        <f>'[2]16'!$P$31</f>
        <v>18.166666666666668</v>
      </c>
      <c r="E21" s="271">
        <f>'[2]16'!$P$12</f>
        <v>13.6</v>
      </c>
      <c r="F21" s="269">
        <f>'[2]16'!$P$21</f>
        <v>2.0840000000000001</v>
      </c>
      <c r="G21" s="266">
        <f>'[2]16'!$P$32</f>
        <v>0.15866666666666665</v>
      </c>
      <c r="H21" s="267">
        <f>'[2]16'!$P$10</f>
        <v>8.43</v>
      </c>
      <c r="I21" s="268">
        <f>'[2]16'!$P$30</f>
        <v>8.8566666666666656</v>
      </c>
      <c r="J21" s="267">
        <f>'[2]16'!$P$34</f>
        <v>3.4591666666666665</v>
      </c>
      <c r="K21" s="272">
        <f>'[2]16'!$P$9</f>
        <v>162</v>
      </c>
      <c r="L21" s="272">
        <f>'[2]16'!$P$29</f>
        <v>153.66666666666666</v>
      </c>
      <c r="M21" s="272">
        <f>'[2]16'!$P$7</f>
        <v>118</v>
      </c>
      <c r="N21" s="272">
        <f>'[2]16'!$P$27</f>
        <v>86.666666666666671</v>
      </c>
      <c r="O21" s="272">
        <f>'[2]16'!$P$28</f>
        <v>6</v>
      </c>
      <c r="P21" s="31"/>
      <c r="Q21" s="33" t="s">
        <v>36</v>
      </c>
      <c r="R21" s="33" t="s">
        <v>36</v>
      </c>
      <c r="S21" s="32"/>
    </row>
    <row r="22" spans="1:24" ht="14.45" customHeight="1" x14ac:dyDescent="0.2">
      <c r="A22" s="30">
        <v>17</v>
      </c>
      <c r="B22" s="135">
        <v>62</v>
      </c>
      <c r="C22" s="154">
        <f>'[1]17'!$F$5</f>
        <v>0</v>
      </c>
      <c r="D22" s="136">
        <v>20</v>
      </c>
      <c r="E22" s="271">
        <f>'[2]17'!$P$12</f>
        <v>22.1</v>
      </c>
      <c r="F22" s="269">
        <f>'[2]17'!$P$21</f>
        <v>1.9979999999999998</v>
      </c>
      <c r="G22" s="266">
        <f>'[2]17'!$P$32</f>
        <v>0.12066666666666666</v>
      </c>
      <c r="H22" s="267">
        <f>'[2]17'!$P$10</f>
        <v>8.59</v>
      </c>
      <c r="I22" s="268">
        <f>'[2]17'!$P$30</f>
        <v>8.8616666666666664</v>
      </c>
      <c r="J22" s="267">
        <f>'[2]17'!$P$34</f>
        <v>2.3124999999999996</v>
      </c>
      <c r="K22" s="272">
        <f>'[2]17'!$P$9</f>
        <v>150</v>
      </c>
      <c r="L22" s="272">
        <f>'[2]17'!$P$29</f>
        <v>153.5</v>
      </c>
      <c r="M22" s="272">
        <f>'[2]17'!$P$7</f>
        <v>120</v>
      </c>
      <c r="N22" s="272">
        <f>'[2]17'!$P$27</f>
        <v>87</v>
      </c>
      <c r="O22" s="272">
        <f>'[2]17'!$P$28</f>
        <v>6</v>
      </c>
      <c r="P22" s="31"/>
      <c r="Q22" s="32"/>
      <c r="R22" s="32"/>
      <c r="S22" s="32"/>
    </row>
    <row r="23" spans="1:24" ht="14.65" customHeight="1" x14ac:dyDescent="0.2">
      <c r="A23" s="30">
        <v>18</v>
      </c>
      <c r="B23" s="135">
        <f>'[1]18'!$I$5</f>
        <v>49</v>
      </c>
      <c r="C23" s="154">
        <f>'[1]18'!$F$5</f>
        <v>0</v>
      </c>
      <c r="D23" s="136">
        <f>'[2]18'!$P$31</f>
        <v>18</v>
      </c>
      <c r="E23" s="271">
        <f>'[2]18'!$P$12</f>
        <v>15.8</v>
      </c>
      <c r="F23" s="269">
        <f>'[2]18'!$P$21</f>
        <v>2.0533333333333332</v>
      </c>
      <c r="G23" s="266">
        <f>'[2]18'!$P$32</f>
        <v>0.12549999999999997</v>
      </c>
      <c r="H23" s="267">
        <f>'[2]18'!$P$10</f>
        <v>8.7200000000000006</v>
      </c>
      <c r="I23" s="268">
        <f>'[2]18'!$P$30</f>
        <v>8.7916666666666661</v>
      </c>
      <c r="J23" s="267">
        <f>'[2]18'!$P$34</f>
        <v>3.4350000000000001</v>
      </c>
      <c r="K23" s="272">
        <f>'[2]18'!$P$9</f>
        <v>156</v>
      </c>
      <c r="L23" s="272">
        <f>'[2]18'!$P$29</f>
        <v>157.33333333333334</v>
      </c>
      <c r="M23" s="272">
        <f>'[2]18'!$P$7</f>
        <v>117</v>
      </c>
      <c r="N23" s="272">
        <f>'[2]18'!$P$27</f>
        <v>89.666666666666671</v>
      </c>
      <c r="O23" s="272">
        <f>'[2]18'!$P$28</f>
        <v>4</v>
      </c>
      <c r="P23" s="31"/>
      <c r="Q23" s="32"/>
      <c r="R23" s="32"/>
      <c r="S23" s="32"/>
    </row>
    <row r="24" spans="1:24" ht="14.65" customHeight="1" x14ac:dyDescent="0.2">
      <c r="A24" s="30">
        <v>19</v>
      </c>
      <c r="B24" s="135">
        <f>'[1]19'!$I$5</f>
        <v>64</v>
      </c>
      <c r="C24" s="154">
        <f>'[1]19'!$F$5</f>
        <v>0</v>
      </c>
      <c r="D24" s="136">
        <f>'[2]19'!$P$31</f>
        <v>18.666666666666668</v>
      </c>
      <c r="E24" s="271">
        <f>'[2]19'!$P$12</f>
        <v>9.68</v>
      </c>
      <c r="F24" s="269">
        <f>'[2]19'!$P$21</f>
        <v>1.8</v>
      </c>
      <c r="G24" s="266">
        <f>'[2]19'!$P$32</f>
        <v>0.1555</v>
      </c>
      <c r="H24" s="267">
        <f>'[2]19'!$P$10</f>
        <v>8.6300000000000008</v>
      </c>
      <c r="I24" s="268">
        <f>'[2]19'!$P$30</f>
        <v>8.6450000000000014</v>
      </c>
      <c r="J24" s="267">
        <f>'[2]19'!$P$34</f>
        <v>3.5624999999999996</v>
      </c>
      <c r="K24" s="272">
        <f>'[2]19'!$P$9</f>
        <v>154</v>
      </c>
      <c r="L24" s="272">
        <f>'[2]19'!$P$29</f>
        <v>156.66666666666666</v>
      </c>
      <c r="M24" s="272">
        <f>'[2]19'!$P$7</f>
        <v>118</v>
      </c>
      <c r="N24" s="272">
        <f>'[2]19'!$P$27</f>
        <v>97.666666666666671</v>
      </c>
      <c r="O24" s="272">
        <f>'[2]19'!$P$28</f>
        <v>1.6666666666666667</v>
      </c>
      <c r="P24" s="31"/>
      <c r="Q24" s="32"/>
      <c r="R24" s="32"/>
      <c r="S24" s="32"/>
    </row>
    <row r="25" spans="1:24" ht="14.65" customHeight="1" x14ac:dyDescent="0.2">
      <c r="A25" s="30">
        <v>20</v>
      </c>
      <c r="B25" s="135">
        <v>59</v>
      </c>
      <c r="C25" s="154">
        <f>'[1]20'!$F$5</f>
        <v>0</v>
      </c>
      <c r="D25" s="136">
        <f>'[2]20'!$P$31</f>
        <v>18.666666666666668</v>
      </c>
      <c r="E25" s="271">
        <f>'[2]20'!$P$12</f>
        <v>6.67</v>
      </c>
      <c r="F25" s="269">
        <f>'[2]20'!$P$21</f>
        <v>1.7883333333333333</v>
      </c>
      <c r="G25" s="266">
        <f>'[2]20'!$P$32</f>
        <v>0.10366666666666664</v>
      </c>
      <c r="H25" s="267">
        <f>'[2]20'!$P$10</f>
        <v>8.61</v>
      </c>
      <c r="I25" s="268">
        <f>'[2]20'!$P$30</f>
        <v>8.7333333333333325</v>
      </c>
      <c r="J25" s="267">
        <f>'[2]20'!$P$34</f>
        <v>3.4866666666666668</v>
      </c>
      <c r="K25" s="272">
        <f>'[2]20'!$P$9</f>
        <v>154</v>
      </c>
      <c r="L25" s="272">
        <f>'[2]20'!$P$29</f>
        <v>155.33333333333334</v>
      </c>
      <c r="M25" s="272">
        <f>'[2]20'!$P$7</f>
        <v>122</v>
      </c>
      <c r="N25" s="272">
        <f>'[2]20'!$P$27</f>
        <v>95</v>
      </c>
      <c r="O25" s="272">
        <f>'[2]20'!$P$28</f>
        <v>5.333333333333333</v>
      </c>
      <c r="P25" s="31"/>
      <c r="Q25" s="32"/>
      <c r="R25" s="32"/>
      <c r="S25" s="32"/>
    </row>
    <row r="26" spans="1:24" ht="14.65" customHeight="1" x14ac:dyDescent="0.2">
      <c r="A26" s="30">
        <v>21</v>
      </c>
      <c r="B26" s="135">
        <f>'[1]21'!$I$5</f>
        <v>72</v>
      </c>
      <c r="C26" s="154">
        <f>'[1]21'!$F$5</f>
        <v>0</v>
      </c>
      <c r="D26" s="136">
        <f>'[2]21'!$P$31</f>
        <v>18.166666666666668</v>
      </c>
      <c r="E26" s="271">
        <f>'[2]20'!$P$12</f>
        <v>6.67</v>
      </c>
      <c r="F26" s="269">
        <f>'[2]21'!$P$21</f>
        <v>1.998</v>
      </c>
      <c r="G26" s="266">
        <f>'[2]21'!$P$32</f>
        <v>0.10233333333333333</v>
      </c>
      <c r="H26" s="267">
        <f>'[2]21'!$P$10</f>
        <v>8.92</v>
      </c>
      <c r="I26" s="268">
        <f>'[2]21'!$P$30</f>
        <v>8.8083333333333318</v>
      </c>
      <c r="J26" s="267">
        <f>'[2]21'!$P$34</f>
        <v>3.8525000000000005</v>
      </c>
      <c r="K26" s="272">
        <f>'[2]21'!$P$9</f>
        <v>145</v>
      </c>
      <c r="L26" s="272">
        <f>'[2]21'!$P$29</f>
        <v>158.33333333333334</v>
      </c>
      <c r="M26" s="272">
        <f>'[2]21'!$P$7</f>
        <v>116</v>
      </c>
      <c r="N26" s="272">
        <f>'[2]21'!$P$27</f>
        <v>91.666666666666671</v>
      </c>
      <c r="O26" s="272">
        <f>'[2]21'!$P$28</f>
        <v>1</v>
      </c>
      <c r="P26" s="31"/>
      <c r="Q26" s="32"/>
      <c r="R26" s="32"/>
      <c r="S26" s="32"/>
    </row>
    <row r="27" spans="1:24" ht="14.65" customHeight="1" x14ac:dyDescent="0.2">
      <c r="A27" s="30">
        <v>22</v>
      </c>
      <c r="B27" s="135">
        <f>'[1]22'!$I$5</f>
        <v>54</v>
      </c>
      <c r="C27" s="154">
        <f>'[1]22'!$F$5</f>
        <v>0</v>
      </c>
      <c r="D27" s="136">
        <f>'[2]22'!$P$31</f>
        <v>20</v>
      </c>
      <c r="E27" s="271">
        <f>'[2]22'!$P$12</f>
        <v>9.0500000000000007</v>
      </c>
      <c r="F27" s="269">
        <f>'[2]22'!$P$21</f>
        <v>2.6533333333333338</v>
      </c>
      <c r="G27" s="266">
        <f>'[2]22'!$P$32</f>
        <v>0.14666666666666667</v>
      </c>
      <c r="H27" s="267">
        <f>'[2]22'!$P$10</f>
        <v>8.6</v>
      </c>
      <c r="I27" s="268">
        <f>'[2]22'!$P$30</f>
        <v>8.8050000000000015</v>
      </c>
      <c r="J27" s="267">
        <f>'[2]22'!$P$34</f>
        <v>3.7041666666666662</v>
      </c>
      <c r="K27" s="272">
        <f>'[2]22'!$P$9</f>
        <v>153</v>
      </c>
      <c r="L27" s="272">
        <f>'[2]22'!$P$29</f>
        <v>158.66666666666666</v>
      </c>
      <c r="M27" s="272">
        <f>'[2]22'!$P$7</f>
        <v>120</v>
      </c>
      <c r="N27" s="272">
        <f>'[2]22'!$P$27</f>
        <v>92.666666666666671</v>
      </c>
      <c r="O27" s="272">
        <f>'[2]22'!$P$28</f>
        <v>3.3333333333333335</v>
      </c>
      <c r="P27" s="31"/>
      <c r="Q27" s="32"/>
      <c r="R27" s="32"/>
      <c r="S27" s="32"/>
    </row>
    <row r="28" spans="1:24" x14ac:dyDescent="0.2">
      <c r="A28" s="30">
        <v>23</v>
      </c>
      <c r="B28" s="135">
        <v>66</v>
      </c>
      <c r="C28" s="154">
        <f>'[1]23'!$F$5</f>
        <v>0</v>
      </c>
      <c r="D28" s="136">
        <v>20</v>
      </c>
      <c r="E28" s="271">
        <f>'[2]23'!$P$12</f>
        <v>8.7200000000000006</v>
      </c>
      <c r="F28" s="269">
        <f>'[2]23'!$P$21</f>
        <v>2.4033333333333333</v>
      </c>
      <c r="G28" s="266">
        <f>'[2]23'!$P$32</f>
        <v>0.15820000000000001</v>
      </c>
      <c r="H28" s="267">
        <f>'[2]23'!$P$10</f>
        <v>8.8000000000000007</v>
      </c>
      <c r="I28" s="268">
        <f>'[2]23'!$P$30</f>
        <v>8.854000000000001</v>
      </c>
      <c r="J28" s="267">
        <f>'[2]23'!$P$34</f>
        <v>3.7374999999999994</v>
      </c>
      <c r="K28" s="272">
        <f>'[2]23'!$P$9</f>
        <v>154</v>
      </c>
      <c r="L28" s="272">
        <f>'[2]23'!$P$29</f>
        <v>150</v>
      </c>
      <c r="M28" s="272">
        <f>'[2]23'!$P$7</f>
        <v>116</v>
      </c>
      <c r="N28" s="272">
        <f>'[2]23'!$P$27</f>
        <v>85.333333333333329</v>
      </c>
      <c r="O28" s="272">
        <f>'[2]23'!$P$28</f>
        <v>4</v>
      </c>
      <c r="P28" s="31"/>
      <c r="Q28" s="32"/>
      <c r="R28" s="32"/>
      <c r="S28" s="32"/>
    </row>
    <row r="29" spans="1:24" ht="14.65" customHeight="1" x14ac:dyDescent="0.2">
      <c r="A29" s="30">
        <v>24</v>
      </c>
      <c r="B29" s="135">
        <v>70</v>
      </c>
      <c r="C29" s="154">
        <v>0</v>
      </c>
      <c r="D29" s="136">
        <v>19</v>
      </c>
      <c r="E29" s="271">
        <f>'[2]24'!$P$12</f>
        <v>7.52</v>
      </c>
      <c r="F29" s="269">
        <f>'[2]24'!$P$21</f>
        <v>2.2633333333333332</v>
      </c>
      <c r="G29" s="266">
        <f>'[2]24'!$P$32</f>
        <v>0.15633333333333332</v>
      </c>
      <c r="H29" s="267">
        <f>'[2]24'!$P$10</f>
        <v>8.7799999999999994</v>
      </c>
      <c r="I29" s="268">
        <f>'[2]24'!$P$30</f>
        <v>8.8033333333333328</v>
      </c>
      <c r="J29" s="267">
        <f>'[2]24'!$P$34</f>
        <v>3.7674999999999987</v>
      </c>
      <c r="K29" s="272">
        <f>'[2]24'!$P$9</f>
        <v>148</v>
      </c>
      <c r="L29" s="272">
        <f>'[2]24'!$P$29</f>
        <v>147</v>
      </c>
      <c r="M29" s="272">
        <f>'[2]24'!$P$7</f>
        <v>116</v>
      </c>
      <c r="N29" s="272">
        <f>'[2]24'!$P$27</f>
        <v>86.333333333333329</v>
      </c>
      <c r="O29" s="272">
        <f>'[2]24'!$P$28</f>
        <v>4.333333333333333</v>
      </c>
      <c r="P29" s="31"/>
      <c r="Q29" s="32"/>
      <c r="R29" s="32"/>
      <c r="S29" s="32"/>
    </row>
    <row r="30" spans="1:24" ht="14.65" customHeight="1" x14ac:dyDescent="0.2">
      <c r="A30" s="30">
        <v>25</v>
      </c>
      <c r="B30" s="135">
        <f>'[1]25'!$I$5</f>
        <v>58</v>
      </c>
      <c r="C30" s="154">
        <f>'[1]25'!$F$5</f>
        <v>0</v>
      </c>
      <c r="D30" s="136">
        <f>'[2]25'!$P$31</f>
        <v>20.166666666666668</v>
      </c>
      <c r="E30" s="271">
        <f>'[2]25'!$P$12</f>
        <v>8.39</v>
      </c>
      <c r="F30" s="269">
        <f>'[2]25'!$P$21</f>
        <v>1.7733333333333332</v>
      </c>
      <c r="G30" s="266">
        <f>'[2]25'!$P$32</f>
        <v>0.108</v>
      </c>
      <c r="H30" s="267">
        <f>'[2]25'!$P$10</f>
        <v>8.7200000000000006</v>
      </c>
      <c r="I30" s="268">
        <f>'[2]25'!$P$30</f>
        <v>8.7199999999999989</v>
      </c>
      <c r="J30" s="267">
        <f>'[2]25'!$P$34</f>
        <v>3.7574999999999998</v>
      </c>
      <c r="K30" s="272">
        <f>'[2]25'!$P$9</f>
        <v>147</v>
      </c>
      <c r="L30" s="272">
        <f>'[2]25'!$P$29</f>
        <v>155.33333333333334</v>
      </c>
      <c r="M30" s="272">
        <f>'[2]25'!$P$7</f>
        <v>120</v>
      </c>
      <c r="N30" s="272">
        <f>'[2]25'!$P$27</f>
        <v>95.333333333333329</v>
      </c>
      <c r="O30" s="272">
        <f>'[2]25'!$P$28</f>
        <v>6.666666666666667</v>
      </c>
      <c r="P30" s="31"/>
      <c r="Q30" s="32"/>
      <c r="R30" s="32"/>
      <c r="S30" s="32"/>
    </row>
    <row r="31" spans="1:24" ht="14.65" customHeight="1" x14ac:dyDescent="0.2">
      <c r="A31" s="30">
        <v>26</v>
      </c>
      <c r="B31" s="135">
        <f>'[1]26'!$I$5</f>
        <v>66</v>
      </c>
      <c r="C31" s="154">
        <f>'[1]26'!$F$5</f>
        <v>0</v>
      </c>
      <c r="D31" s="136">
        <f>'[2]26'!$P$31</f>
        <v>20.166666666666668</v>
      </c>
      <c r="E31" s="271">
        <f>'[2]26'!$P$12</f>
        <v>9.42</v>
      </c>
      <c r="F31" s="269">
        <f>'[2]26'!$P$21</f>
        <v>1.8816666666666666</v>
      </c>
      <c r="G31" s="266">
        <f>'[2]26'!$P$32</f>
        <v>0.13016666666666668</v>
      </c>
      <c r="H31" s="267">
        <f>'[2]26'!$P$10</f>
        <v>8.67</v>
      </c>
      <c r="I31" s="268">
        <f>'[2]26'!$P$30</f>
        <v>8.75</v>
      </c>
      <c r="J31" s="267">
        <f>'[2]26'!$P$34</f>
        <v>3.5691666666666673</v>
      </c>
      <c r="K31" s="272">
        <f>'[2]26'!$P$9</f>
        <v>143</v>
      </c>
      <c r="L31" s="272">
        <f>'[2]26'!$P$29</f>
        <v>153</v>
      </c>
      <c r="M31" s="272">
        <f>'[2]26'!$P$7</f>
        <v>119</v>
      </c>
      <c r="N31" s="272">
        <f>'[2]26'!$P$27</f>
        <v>89.666666666666671</v>
      </c>
      <c r="O31" s="272">
        <f>'[2]26'!$P$28</f>
        <v>3</v>
      </c>
      <c r="P31" s="31"/>
      <c r="Q31" s="32"/>
      <c r="R31" s="32"/>
      <c r="S31" s="32"/>
    </row>
    <row r="32" spans="1:24" ht="14.65" customHeight="1" x14ac:dyDescent="0.2">
      <c r="A32" s="30">
        <v>27</v>
      </c>
      <c r="B32" s="135">
        <f>'[1]27'!$I$5</f>
        <v>72</v>
      </c>
      <c r="C32" s="154">
        <f>'[1]27'!$F$5</f>
        <v>0</v>
      </c>
      <c r="D32" s="136">
        <f>'[2]27'!$P$31</f>
        <v>20.5</v>
      </c>
      <c r="E32" s="271">
        <f>'[2]27'!$P$12</f>
        <v>9.4700000000000006</v>
      </c>
      <c r="F32" s="269">
        <f>'[2]27'!$P$21</f>
        <v>1.8516666666666666</v>
      </c>
      <c r="G32" s="266">
        <f>'[2]27'!$P$32</f>
        <v>0.1295</v>
      </c>
      <c r="H32" s="267">
        <f>'[2]27'!$P$10</f>
        <v>8.6199999999999992</v>
      </c>
      <c r="I32" s="268">
        <f>'[2]27'!$P$30</f>
        <v>8.8066666666666666</v>
      </c>
      <c r="J32" s="267">
        <f>'[2]27'!$P$34</f>
        <v>3.6866666666666661</v>
      </c>
      <c r="K32" s="272">
        <f>'[2]27'!$P$9</f>
        <v>157</v>
      </c>
      <c r="L32" s="272">
        <f>'[2]27'!$P$29</f>
        <v>148.33333333333334</v>
      </c>
      <c r="M32" s="272">
        <f>'[2]27'!$P$7</f>
        <v>119</v>
      </c>
      <c r="N32" s="272">
        <f>'[2]27'!$P$27</f>
        <v>94</v>
      </c>
      <c r="O32" s="272">
        <f>'[2]27'!$P$28</f>
        <v>5.666666666666667</v>
      </c>
      <c r="P32" s="31"/>
      <c r="Q32" s="32"/>
      <c r="R32" s="32"/>
      <c r="S32" s="32"/>
    </row>
    <row r="33" spans="1:19" ht="14.65" customHeight="1" x14ac:dyDescent="0.2">
      <c r="A33" s="30">
        <v>28</v>
      </c>
      <c r="B33" s="135">
        <f>'[1]28'!$I$5</f>
        <v>65</v>
      </c>
      <c r="C33" s="154">
        <f>'[1]28'!$F$5</f>
        <v>0</v>
      </c>
      <c r="D33" s="136">
        <f>'[2]28'!$P$31</f>
        <v>21.333333333333332</v>
      </c>
      <c r="E33" s="271">
        <f>'[2]28'!$P$12</f>
        <v>11.9</v>
      </c>
      <c r="F33" s="269">
        <f>'[2]28'!$P$21</f>
        <v>1.8549999999999998</v>
      </c>
      <c r="G33" s="266">
        <f>'[2]28'!$P$32</f>
        <v>0.12783333333333333</v>
      </c>
      <c r="H33" s="267">
        <f>'[2]28'!$P$10</f>
        <v>8.57</v>
      </c>
      <c r="I33" s="268">
        <f>'[2]28'!$P$30</f>
        <v>8.7583333333333329</v>
      </c>
      <c r="J33" s="267">
        <f>'[2]28'!$P$34</f>
        <v>3.5824999999999996</v>
      </c>
      <c r="K33" s="272">
        <f>'[2]28'!$P$9</f>
        <v>167</v>
      </c>
      <c r="L33" s="272">
        <f>'[2]28'!$P$29</f>
        <v>148.33333333333334</v>
      </c>
      <c r="M33" s="272">
        <f>'[2]28'!$P$7</f>
        <v>119</v>
      </c>
      <c r="N33" s="272">
        <f>'[2]28'!$P$27</f>
        <v>87.666666666666671</v>
      </c>
      <c r="O33" s="272">
        <f>'[2]28'!$P$28</f>
        <v>5.333333333333333</v>
      </c>
      <c r="P33" s="31"/>
      <c r="Q33" s="32"/>
      <c r="R33" s="32"/>
      <c r="S33" s="32"/>
    </row>
    <row r="34" spans="1:19" ht="14.65" customHeight="1" x14ac:dyDescent="0.2">
      <c r="A34" s="30">
        <v>29</v>
      </c>
      <c r="B34" s="135">
        <f>'[1]29'!$I$5</f>
        <v>55</v>
      </c>
      <c r="C34" s="154">
        <f>'[1]29'!$F$5</f>
        <v>2</v>
      </c>
      <c r="D34" s="136">
        <f>'[2]29'!$P$31</f>
        <v>21.333333333333332</v>
      </c>
      <c r="E34" s="271">
        <f>'[2]29'!$P$12</f>
        <v>6.79</v>
      </c>
      <c r="F34" s="269">
        <f>'[2]29'!$P$21</f>
        <v>1.7419999999999998</v>
      </c>
      <c r="G34" s="266">
        <f>'[2]29'!$P$32</f>
        <v>0.17616666666666667</v>
      </c>
      <c r="H34" s="267">
        <f>'[2]29'!$P$10</f>
        <v>8.5500000000000007</v>
      </c>
      <c r="I34" s="268">
        <f>'[2]29'!$P$30</f>
        <v>8.6950000000000003</v>
      </c>
      <c r="J34" s="267">
        <f>'[2]29'!$P$34</f>
        <v>3.4491666666666672</v>
      </c>
      <c r="K34" s="272">
        <f>'[2]29'!$P$9</f>
        <v>154</v>
      </c>
      <c r="L34" s="272">
        <f>'[2]29'!$P$29</f>
        <v>149.66666666666666</v>
      </c>
      <c r="M34" s="272">
        <f>'[2]29'!$P$7</f>
        <v>119</v>
      </c>
      <c r="N34" s="272">
        <f>'[2]29'!$P$27</f>
        <v>98.666666666666671</v>
      </c>
      <c r="O34" s="272">
        <f>'[2]29'!$P$28</f>
        <v>4.333333333333333</v>
      </c>
      <c r="P34" s="31"/>
      <c r="Q34" s="32"/>
      <c r="R34" s="32"/>
      <c r="S34" s="32"/>
    </row>
    <row r="35" spans="1:19" ht="14.65" customHeight="1" x14ac:dyDescent="0.2">
      <c r="A35" s="30">
        <v>30</v>
      </c>
      <c r="B35" s="135">
        <f>'[1]30'!$I$5</f>
        <v>63</v>
      </c>
      <c r="C35" s="154">
        <f>'[1]30'!$F$5</f>
        <v>0</v>
      </c>
      <c r="D35" s="136">
        <f>'[2]30'!$P$31</f>
        <v>20.8</v>
      </c>
      <c r="E35" s="271">
        <f>'[2]30'!$P$12</f>
        <v>12.9</v>
      </c>
      <c r="F35" s="269">
        <f>'[2]30'!$P$21</f>
        <v>1.8980000000000001</v>
      </c>
      <c r="G35" s="266">
        <f>'[2]30'!$P$32</f>
        <v>0.17619999999999997</v>
      </c>
      <c r="H35" s="267">
        <f>'[2]30'!$P$10</f>
        <v>8.6</v>
      </c>
      <c r="I35" s="268">
        <f>'[2]30'!$P$30</f>
        <v>8.6560000000000024</v>
      </c>
      <c r="J35" s="267">
        <f>'[2]30'!$P$34</f>
        <v>3.5680000000000001</v>
      </c>
      <c r="K35" s="272">
        <f>'[2]30'!$P$9</f>
        <v>149</v>
      </c>
      <c r="L35" s="272">
        <f>'[2]30'!$P$29</f>
        <v>155</v>
      </c>
      <c r="M35" s="272">
        <f>'[2]30'!$P$7</f>
        <v>118</v>
      </c>
      <c r="N35" s="272">
        <f>'[2]30'!$P$27</f>
        <v>96</v>
      </c>
      <c r="O35" s="272">
        <f>'[2]30'!$P$28</f>
        <v>5.333333333333333</v>
      </c>
      <c r="P35" s="31"/>
      <c r="Q35" s="32"/>
      <c r="R35" s="32"/>
      <c r="S35" s="32"/>
    </row>
    <row r="36" spans="1:19" ht="14.65" customHeight="1" thickBot="1" x14ac:dyDescent="0.25">
      <c r="A36" s="120">
        <v>31</v>
      </c>
      <c r="B36" s="135">
        <f>'[1]31'!$I$5</f>
        <v>0</v>
      </c>
      <c r="C36" s="154">
        <f>'[1]31'!$F$5</f>
        <v>0</v>
      </c>
      <c r="D36" s="136" t="e">
        <f>'[2]31'!$P$31</f>
        <v>#DIV/0!</v>
      </c>
      <c r="E36" s="271" t="e">
        <f>'[2]31'!$P$12</f>
        <v>#DIV/0!</v>
      </c>
      <c r="F36" s="269" t="e">
        <f>'[2]31'!$P$21</f>
        <v>#DIV/0!</v>
      </c>
      <c r="G36" s="266" t="e">
        <f>'[2]31'!$P$32</f>
        <v>#DIV/0!</v>
      </c>
      <c r="H36" s="267" t="e">
        <f>'[2]31'!$P$10</f>
        <v>#DIV/0!</v>
      </c>
      <c r="I36" s="268" t="e">
        <f>'[2]31'!$P$30</f>
        <v>#DIV/0!</v>
      </c>
      <c r="J36" s="267" t="e">
        <f>'[2]31'!$P$34</f>
        <v>#DIV/0!</v>
      </c>
      <c r="K36" s="272" t="e">
        <f>'[2]31'!$P$9</f>
        <v>#DIV/0!</v>
      </c>
      <c r="L36" s="272" t="e">
        <f>'[2]31'!$P$29</f>
        <v>#DIV/0!</v>
      </c>
      <c r="M36" s="272" t="e">
        <f>'[2]31'!$P$7</f>
        <v>#DIV/0!</v>
      </c>
      <c r="N36" s="272" t="e">
        <f>'[2]31'!$P$27</f>
        <v>#DIV/0!</v>
      </c>
      <c r="O36" s="272" t="e">
        <f>'[2]31'!$P$28</f>
        <v>#DIV/0!</v>
      </c>
      <c r="P36" s="31"/>
      <c r="Q36" s="32"/>
      <c r="R36" s="32"/>
      <c r="S36" s="32"/>
    </row>
    <row r="37" spans="1:19" ht="14.65" customHeight="1" x14ac:dyDescent="0.2">
      <c r="A37" s="124" t="s">
        <v>37</v>
      </c>
      <c r="B37" s="125"/>
      <c r="C37" s="155">
        <f>SUM(C6:C36)</f>
        <v>2.74</v>
      </c>
      <c r="D37" s="157"/>
      <c r="E37" s="126"/>
      <c r="F37" s="126"/>
      <c r="G37" s="126"/>
      <c r="H37" s="126"/>
      <c r="I37" s="126"/>
      <c r="J37" s="126"/>
      <c r="K37" s="127"/>
      <c r="L37" s="127"/>
      <c r="M37" s="127"/>
      <c r="N37" s="127"/>
      <c r="O37" s="128"/>
      <c r="P37" s="32"/>
      <c r="Q37" s="32"/>
      <c r="R37" s="32"/>
      <c r="S37" s="32"/>
    </row>
    <row r="38" spans="1:19" s="122" customFormat="1" ht="14.65" customHeight="1" x14ac:dyDescent="0.25">
      <c r="A38" s="129" t="s">
        <v>38</v>
      </c>
      <c r="B38" s="34">
        <f>AVERAGE(B6:B36)</f>
        <v>58.903225806451616</v>
      </c>
      <c r="C38" s="123">
        <f>AVERAGE(C6:C36)</f>
        <v>8.8387096774193555E-2</v>
      </c>
      <c r="D38" s="270">
        <f t="shared" ref="D38:O38" si="0">AVERAGEIF(D6:D36,"&lt;&gt;#DIV/0!")</f>
        <v>19.243333333333339</v>
      </c>
      <c r="E38" s="270">
        <f t="shared" si="0"/>
        <v>10.744</v>
      </c>
      <c r="F38" s="270">
        <f t="shared" si="0"/>
        <v>2.0328444444444442</v>
      </c>
      <c r="G38" s="270">
        <f t="shared" si="0"/>
        <v>0.13379666666666667</v>
      </c>
      <c r="H38" s="270">
        <f t="shared" si="0"/>
        <v>8.6020000000000003</v>
      </c>
      <c r="I38" s="270">
        <f t="shared" si="0"/>
        <v>8.7317611111111102</v>
      </c>
      <c r="J38" s="270">
        <f t="shared" si="0"/>
        <v>3.6214555555555554</v>
      </c>
      <c r="K38" s="270">
        <f t="shared" si="0"/>
        <v>150.36666666666667</v>
      </c>
      <c r="L38" s="270">
        <f t="shared" si="0"/>
        <v>153.11666666666667</v>
      </c>
      <c r="M38" s="270">
        <f t="shared" si="0"/>
        <v>116.2</v>
      </c>
      <c r="N38" s="270">
        <f t="shared" si="0"/>
        <v>93.022222222222226</v>
      </c>
      <c r="O38" s="270">
        <f t="shared" si="0"/>
        <v>4.8555555555555561</v>
      </c>
      <c r="P38" s="121"/>
      <c r="Q38" s="121"/>
      <c r="R38" s="121"/>
      <c r="S38" s="121"/>
    </row>
    <row r="39" spans="1:19" ht="14.65" customHeight="1" x14ac:dyDescent="0.2">
      <c r="A39" s="129" t="s">
        <v>39</v>
      </c>
      <c r="B39" s="34">
        <f>MAX(B6:B36)</f>
        <v>81</v>
      </c>
      <c r="C39" s="123">
        <f>MAX(C6:C36)</f>
        <v>2</v>
      </c>
      <c r="D39" s="34" t="e">
        <f>MAX(D6:D36)</f>
        <v>#DIV/0!</v>
      </c>
      <c r="E39" s="123" t="e">
        <f>MAX(E6:E36)</f>
        <v>#DIV/0!</v>
      </c>
      <c r="F39" s="123" t="e">
        <f t="shared" ref="F39:O39" si="1">MAX(F6:F36)</f>
        <v>#DIV/0!</v>
      </c>
      <c r="G39" s="123" t="e">
        <f t="shared" si="1"/>
        <v>#DIV/0!</v>
      </c>
      <c r="H39" s="123" t="e">
        <f t="shared" si="1"/>
        <v>#DIV/0!</v>
      </c>
      <c r="I39" s="123" t="e">
        <f t="shared" si="1"/>
        <v>#DIV/0!</v>
      </c>
      <c r="J39" s="123" t="e">
        <f t="shared" si="1"/>
        <v>#DIV/0!</v>
      </c>
      <c r="K39" s="34" t="e">
        <f t="shared" si="1"/>
        <v>#DIV/0!</v>
      </c>
      <c r="L39" s="34" t="e">
        <f t="shared" si="1"/>
        <v>#DIV/0!</v>
      </c>
      <c r="M39" s="34" t="e">
        <f t="shared" si="1"/>
        <v>#DIV/0!</v>
      </c>
      <c r="N39" s="34" t="e">
        <f t="shared" si="1"/>
        <v>#DIV/0!</v>
      </c>
      <c r="O39" s="130" t="e">
        <f t="shared" si="1"/>
        <v>#DIV/0!</v>
      </c>
      <c r="P39" s="32"/>
      <c r="Q39" s="32"/>
      <c r="R39" s="32"/>
      <c r="S39" s="32"/>
    </row>
    <row r="40" spans="1:19" ht="14.65" customHeight="1" thickBot="1" x14ac:dyDescent="0.25">
      <c r="A40" s="131" t="s">
        <v>40</v>
      </c>
      <c r="B40" s="132">
        <f>MIN(B6:B36)</f>
        <v>0</v>
      </c>
      <c r="C40" s="156">
        <f>MIN(C6:C36)</f>
        <v>0</v>
      </c>
      <c r="D40" s="132" t="e">
        <f>MIN(D6:D36)</f>
        <v>#DIV/0!</v>
      </c>
      <c r="E40" s="156" t="e">
        <f>MIN(E6:E36)</f>
        <v>#DIV/0!</v>
      </c>
      <c r="F40" s="156" t="e">
        <f t="shared" ref="F40:O40" si="2">MIN(F6:F36)</f>
        <v>#DIV/0!</v>
      </c>
      <c r="G40" s="156" t="e">
        <f t="shared" si="2"/>
        <v>#DIV/0!</v>
      </c>
      <c r="H40" s="156" t="e">
        <f t="shared" si="2"/>
        <v>#DIV/0!</v>
      </c>
      <c r="I40" s="156" t="e">
        <f t="shared" si="2"/>
        <v>#DIV/0!</v>
      </c>
      <c r="J40" s="156" t="e">
        <f t="shared" si="2"/>
        <v>#DIV/0!</v>
      </c>
      <c r="K40" s="132" t="e">
        <f t="shared" si="2"/>
        <v>#DIV/0!</v>
      </c>
      <c r="L40" s="132" t="e">
        <f t="shared" si="2"/>
        <v>#DIV/0!</v>
      </c>
      <c r="M40" s="132" t="e">
        <f t="shared" si="2"/>
        <v>#DIV/0!</v>
      </c>
      <c r="N40" s="132" t="e">
        <f t="shared" si="2"/>
        <v>#DIV/0!</v>
      </c>
      <c r="O40" s="133" t="e">
        <f t="shared" si="2"/>
        <v>#DIV/0!</v>
      </c>
      <c r="P40" s="32"/>
      <c r="Q40" s="32"/>
      <c r="R40" s="32"/>
      <c r="S40" s="32"/>
    </row>
  </sheetData>
  <mergeCells count="13">
    <mergeCell ref="E4:G4"/>
    <mergeCell ref="H4:I4"/>
    <mergeCell ref="K4:L4"/>
    <mergeCell ref="M4:N4"/>
    <mergeCell ref="A1:O1"/>
    <mergeCell ref="A3:A5"/>
    <mergeCell ref="B3:B5"/>
    <mergeCell ref="C3:C5"/>
    <mergeCell ref="D3:D5"/>
    <mergeCell ref="E3:O3"/>
    <mergeCell ref="N2:O2"/>
    <mergeCell ref="L2:M2"/>
    <mergeCell ref="A2:J2"/>
  </mergeCells>
  <conditionalFormatting sqref="J38">
    <cfRule type="cellIs" dxfId="4" priority="1" operator="greaterThan">
      <formula>3.9</formula>
    </cfRule>
    <cfRule type="cellIs" dxfId="3" priority="2" operator="greaterThan">
      <formula>3.99</formula>
    </cfRule>
  </conditionalFormatting>
  <printOptions horizontalCentered="1"/>
  <pageMargins left="0" right="0" top="0.25" bottom="0" header="0" footer="0"/>
  <pageSetup paperSize="5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="115" zoomScaleNormal="115" workbookViewId="0">
      <pane xSplit="1" ySplit="4" topLeftCell="B11" activePane="bottomRight" state="frozen"/>
      <selection pane="topRight" activeCell="B1" sqref="B1"/>
      <selection pane="bottomLeft" activeCell="A6" sqref="A6"/>
      <selection pane="bottomRight" activeCell="G34" sqref="G34"/>
    </sheetView>
  </sheetViews>
  <sheetFormatPr defaultRowHeight="15" x14ac:dyDescent="0.2"/>
  <cols>
    <col min="1" max="1" width="6.85546875" style="21" customWidth="1"/>
    <col min="2" max="2" width="8.7109375" style="21" customWidth="1"/>
    <col min="3" max="3" width="11.28515625" style="21" customWidth="1"/>
    <col min="4" max="4" width="12.7109375" style="21" customWidth="1"/>
    <col min="5" max="5" width="12" style="21" customWidth="1"/>
    <col min="6" max="6" width="11.28515625" style="21" customWidth="1"/>
    <col min="7" max="7" width="9.42578125" style="21" customWidth="1"/>
    <col min="8" max="10" width="6.28515625" style="21" customWidth="1"/>
    <col min="11" max="11" width="9.28515625" style="21"/>
    <col min="12" max="12" width="8.7109375" style="21"/>
    <col min="13" max="13" width="9.28515625" style="21"/>
    <col min="14" max="14" width="9.28515625" style="21" customWidth="1"/>
    <col min="15" max="15" width="7.85546875" style="21" customWidth="1"/>
    <col min="16" max="17" width="8.28515625" style="21" customWidth="1"/>
    <col min="18" max="248" width="9.28515625" style="21"/>
    <col min="249" max="249" width="6.28515625" style="21" customWidth="1"/>
    <col min="250" max="250" width="3.5703125" style="21" customWidth="1"/>
    <col min="251" max="251" width="3.7109375" style="21" customWidth="1"/>
    <col min="252" max="252" width="4.5703125" style="21" customWidth="1"/>
    <col min="253" max="253" width="6" style="21" customWidth="1"/>
    <col min="254" max="254" width="6.7109375" style="21" customWidth="1"/>
    <col min="255" max="255" width="5" style="21" customWidth="1"/>
    <col min="256" max="256" width="6.7109375" style="21" customWidth="1"/>
    <col min="257" max="257" width="8.28515625" style="21" customWidth="1"/>
    <col min="258" max="259" width="6.7109375" style="21" customWidth="1"/>
    <col min="260" max="260" width="5.28515625" style="21" customWidth="1"/>
    <col min="261" max="261" width="4.28515625" style="21" customWidth="1"/>
    <col min="262" max="262" width="5.5703125" style="21" customWidth="1"/>
    <col min="263" max="263" width="6.5703125" style="21" customWidth="1"/>
    <col min="264" max="266" width="6.28515625" style="21" customWidth="1"/>
    <col min="267" max="504" width="9.28515625" style="21"/>
    <col min="505" max="505" width="6.28515625" style="21" customWidth="1"/>
    <col min="506" max="506" width="3.5703125" style="21" customWidth="1"/>
    <col min="507" max="507" width="3.7109375" style="21" customWidth="1"/>
    <col min="508" max="508" width="4.5703125" style="21" customWidth="1"/>
    <col min="509" max="509" width="6" style="21" customWidth="1"/>
    <col min="510" max="510" width="6.7109375" style="21" customWidth="1"/>
    <col min="511" max="511" width="5" style="21" customWidth="1"/>
    <col min="512" max="512" width="6.7109375" style="21" customWidth="1"/>
    <col min="513" max="513" width="8.28515625" style="21" customWidth="1"/>
    <col min="514" max="515" width="6.7109375" style="21" customWidth="1"/>
    <col min="516" max="516" width="5.28515625" style="21" customWidth="1"/>
    <col min="517" max="517" width="4.28515625" style="21" customWidth="1"/>
    <col min="518" max="518" width="5.5703125" style="21" customWidth="1"/>
    <col min="519" max="519" width="6.5703125" style="21" customWidth="1"/>
    <col min="520" max="522" width="6.28515625" style="21" customWidth="1"/>
    <col min="523" max="760" width="9.28515625" style="21"/>
    <col min="761" max="761" width="6.28515625" style="21" customWidth="1"/>
    <col min="762" max="762" width="3.5703125" style="21" customWidth="1"/>
    <col min="763" max="763" width="3.7109375" style="21" customWidth="1"/>
    <col min="764" max="764" width="4.5703125" style="21" customWidth="1"/>
    <col min="765" max="765" width="6" style="21" customWidth="1"/>
    <col min="766" max="766" width="6.7109375" style="21" customWidth="1"/>
    <col min="767" max="767" width="5" style="21" customWidth="1"/>
    <col min="768" max="768" width="6.7109375" style="21" customWidth="1"/>
    <col min="769" max="769" width="8.28515625" style="21" customWidth="1"/>
    <col min="770" max="771" width="6.7109375" style="21" customWidth="1"/>
    <col min="772" max="772" width="5.28515625" style="21" customWidth="1"/>
    <col min="773" max="773" width="4.28515625" style="21" customWidth="1"/>
    <col min="774" max="774" width="5.5703125" style="21" customWidth="1"/>
    <col min="775" max="775" width="6.5703125" style="21" customWidth="1"/>
    <col min="776" max="778" width="6.28515625" style="21" customWidth="1"/>
    <col min="779" max="1016" width="9.28515625" style="21"/>
    <col min="1017" max="1017" width="6.28515625" style="21" customWidth="1"/>
    <col min="1018" max="1018" width="3.5703125" style="21" customWidth="1"/>
    <col min="1019" max="1019" width="3.7109375" style="21" customWidth="1"/>
    <col min="1020" max="1020" width="4.5703125" style="21" customWidth="1"/>
    <col min="1021" max="1021" width="6" style="21" customWidth="1"/>
    <col min="1022" max="1022" width="6.7109375" style="21" customWidth="1"/>
    <col min="1023" max="1023" width="5" style="21" customWidth="1"/>
    <col min="1024" max="1024" width="6.7109375" style="21" customWidth="1"/>
    <col min="1025" max="1025" width="8.28515625" style="21" customWidth="1"/>
    <col min="1026" max="1027" width="6.7109375" style="21" customWidth="1"/>
    <col min="1028" max="1028" width="5.28515625" style="21" customWidth="1"/>
    <col min="1029" max="1029" width="4.28515625" style="21" customWidth="1"/>
    <col min="1030" max="1030" width="5.5703125" style="21" customWidth="1"/>
    <col min="1031" max="1031" width="6.5703125" style="21" customWidth="1"/>
    <col min="1032" max="1034" width="6.28515625" style="21" customWidth="1"/>
    <col min="1035" max="1272" width="9.28515625" style="21"/>
    <col min="1273" max="1273" width="6.28515625" style="21" customWidth="1"/>
    <col min="1274" max="1274" width="3.5703125" style="21" customWidth="1"/>
    <col min="1275" max="1275" width="3.7109375" style="21" customWidth="1"/>
    <col min="1276" max="1276" width="4.5703125" style="21" customWidth="1"/>
    <col min="1277" max="1277" width="6" style="21" customWidth="1"/>
    <col min="1278" max="1278" width="6.7109375" style="21" customWidth="1"/>
    <col min="1279" max="1279" width="5" style="21" customWidth="1"/>
    <col min="1280" max="1280" width="6.7109375" style="21" customWidth="1"/>
    <col min="1281" max="1281" width="8.28515625" style="21" customWidth="1"/>
    <col min="1282" max="1283" width="6.7109375" style="21" customWidth="1"/>
    <col min="1284" max="1284" width="5.28515625" style="21" customWidth="1"/>
    <col min="1285" max="1285" width="4.28515625" style="21" customWidth="1"/>
    <col min="1286" max="1286" width="5.5703125" style="21" customWidth="1"/>
    <col min="1287" max="1287" width="6.5703125" style="21" customWidth="1"/>
    <col min="1288" max="1290" width="6.28515625" style="21" customWidth="1"/>
    <col min="1291" max="1528" width="9.28515625" style="21"/>
    <col min="1529" max="1529" width="6.28515625" style="21" customWidth="1"/>
    <col min="1530" max="1530" width="3.5703125" style="21" customWidth="1"/>
    <col min="1531" max="1531" width="3.7109375" style="21" customWidth="1"/>
    <col min="1532" max="1532" width="4.5703125" style="21" customWidth="1"/>
    <col min="1533" max="1533" width="6" style="21" customWidth="1"/>
    <col min="1534" max="1534" width="6.7109375" style="21" customWidth="1"/>
    <col min="1535" max="1535" width="5" style="21" customWidth="1"/>
    <col min="1536" max="1536" width="6.7109375" style="21" customWidth="1"/>
    <col min="1537" max="1537" width="8.28515625" style="21" customWidth="1"/>
    <col min="1538" max="1539" width="6.7109375" style="21" customWidth="1"/>
    <col min="1540" max="1540" width="5.28515625" style="21" customWidth="1"/>
    <col min="1541" max="1541" width="4.28515625" style="21" customWidth="1"/>
    <col min="1542" max="1542" width="5.5703125" style="21" customWidth="1"/>
    <col min="1543" max="1543" width="6.5703125" style="21" customWidth="1"/>
    <col min="1544" max="1546" width="6.28515625" style="21" customWidth="1"/>
    <col min="1547" max="1784" width="9.28515625" style="21"/>
    <col min="1785" max="1785" width="6.28515625" style="21" customWidth="1"/>
    <col min="1786" max="1786" width="3.5703125" style="21" customWidth="1"/>
    <col min="1787" max="1787" width="3.7109375" style="21" customWidth="1"/>
    <col min="1788" max="1788" width="4.5703125" style="21" customWidth="1"/>
    <col min="1789" max="1789" width="6" style="21" customWidth="1"/>
    <col min="1790" max="1790" width="6.7109375" style="21" customWidth="1"/>
    <col min="1791" max="1791" width="5" style="21" customWidth="1"/>
    <col min="1792" max="1792" width="6.7109375" style="21" customWidth="1"/>
    <col min="1793" max="1793" width="8.28515625" style="21" customWidth="1"/>
    <col min="1794" max="1795" width="6.7109375" style="21" customWidth="1"/>
    <col min="1796" max="1796" width="5.28515625" style="21" customWidth="1"/>
    <col min="1797" max="1797" width="4.28515625" style="21" customWidth="1"/>
    <col min="1798" max="1798" width="5.5703125" style="21" customWidth="1"/>
    <col min="1799" max="1799" width="6.5703125" style="21" customWidth="1"/>
    <col min="1800" max="1802" width="6.28515625" style="21" customWidth="1"/>
    <col min="1803" max="2040" width="9.28515625" style="21"/>
    <col min="2041" max="2041" width="6.28515625" style="21" customWidth="1"/>
    <col min="2042" max="2042" width="3.5703125" style="21" customWidth="1"/>
    <col min="2043" max="2043" width="3.7109375" style="21" customWidth="1"/>
    <col min="2044" max="2044" width="4.5703125" style="21" customWidth="1"/>
    <col min="2045" max="2045" width="6" style="21" customWidth="1"/>
    <col min="2046" max="2046" width="6.7109375" style="21" customWidth="1"/>
    <col min="2047" max="2047" width="5" style="21" customWidth="1"/>
    <col min="2048" max="2048" width="6.7109375" style="21" customWidth="1"/>
    <col min="2049" max="2049" width="8.28515625" style="21" customWidth="1"/>
    <col min="2050" max="2051" width="6.7109375" style="21" customWidth="1"/>
    <col min="2052" max="2052" width="5.28515625" style="21" customWidth="1"/>
    <col min="2053" max="2053" width="4.28515625" style="21" customWidth="1"/>
    <col min="2054" max="2054" width="5.5703125" style="21" customWidth="1"/>
    <col min="2055" max="2055" width="6.5703125" style="21" customWidth="1"/>
    <col min="2056" max="2058" width="6.28515625" style="21" customWidth="1"/>
    <col min="2059" max="2296" width="9.28515625" style="21"/>
    <col min="2297" max="2297" width="6.28515625" style="21" customWidth="1"/>
    <col min="2298" max="2298" width="3.5703125" style="21" customWidth="1"/>
    <col min="2299" max="2299" width="3.7109375" style="21" customWidth="1"/>
    <col min="2300" max="2300" width="4.5703125" style="21" customWidth="1"/>
    <col min="2301" max="2301" width="6" style="21" customWidth="1"/>
    <col min="2302" max="2302" width="6.7109375" style="21" customWidth="1"/>
    <col min="2303" max="2303" width="5" style="21" customWidth="1"/>
    <col min="2304" max="2304" width="6.7109375" style="21" customWidth="1"/>
    <col min="2305" max="2305" width="8.28515625" style="21" customWidth="1"/>
    <col min="2306" max="2307" width="6.7109375" style="21" customWidth="1"/>
    <col min="2308" max="2308" width="5.28515625" style="21" customWidth="1"/>
    <col min="2309" max="2309" width="4.28515625" style="21" customWidth="1"/>
    <col min="2310" max="2310" width="5.5703125" style="21" customWidth="1"/>
    <col min="2311" max="2311" width="6.5703125" style="21" customWidth="1"/>
    <col min="2312" max="2314" width="6.28515625" style="21" customWidth="1"/>
    <col min="2315" max="2552" width="9.28515625" style="21"/>
    <col min="2553" max="2553" width="6.28515625" style="21" customWidth="1"/>
    <col min="2554" max="2554" width="3.5703125" style="21" customWidth="1"/>
    <col min="2555" max="2555" width="3.7109375" style="21" customWidth="1"/>
    <col min="2556" max="2556" width="4.5703125" style="21" customWidth="1"/>
    <col min="2557" max="2557" width="6" style="21" customWidth="1"/>
    <col min="2558" max="2558" width="6.7109375" style="21" customWidth="1"/>
    <col min="2559" max="2559" width="5" style="21" customWidth="1"/>
    <col min="2560" max="2560" width="6.7109375" style="21" customWidth="1"/>
    <col min="2561" max="2561" width="8.28515625" style="21" customWidth="1"/>
    <col min="2562" max="2563" width="6.7109375" style="21" customWidth="1"/>
    <col min="2564" max="2564" width="5.28515625" style="21" customWidth="1"/>
    <col min="2565" max="2565" width="4.28515625" style="21" customWidth="1"/>
    <col min="2566" max="2566" width="5.5703125" style="21" customWidth="1"/>
    <col min="2567" max="2567" width="6.5703125" style="21" customWidth="1"/>
    <col min="2568" max="2570" width="6.28515625" style="21" customWidth="1"/>
    <col min="2571" max="2808" width="9.28515625" style="21"/>
    <col min="2809" max="2809" width="6.28515625" style="21" customWidth="1"/>
    <col min="2810" max="2810" width="3.5703125" style="21" customWidth="1"/>
    <col min="2811" max="2811" width="3.7109375" style="21" customWidth="1"/>
    <col min="2812" max="2812" width="4.5703125" style="21" customWidth="1"/>
    <col min="2813" max="2813" width="6" style="21" customWidth="1"/>
    <col min="2814" max="2814" width="6.7109375" style="21" customWidth="1"/>
    <col min="2815" max="2815" width="5" style="21" customWidth="1"/>
    <col min="2816" max="2816" width="6.7109375" style="21" customWidth="1"/>
    <col min="2817" max="2817" width="8.28515625" style="21" customWidth="1"/>
    <col min="2818" max="2819" width="6.7109375" style="21" customWidth="1"/>
    <col min="2820" max="2820" width="5.28515625" style="21" customWidth="1"/>
    <col min="2821" max="2821" width="4.28515625" style="21" customWidth="1"/>
    <col min="2822" max="2822" width="5.5703125" style="21" customWidth="1"/>
    <col min="2823" max="2823" width="6.5703125" style="21" customWidth="1"/>
    <col min="2824" max="2826" width="6.28515625" style="21" customWidth="1"/>
    <col min="2827" max="3064" width="9.28515625" style="21"/>
    <col min="3065" max="3065" width="6.28515625" style="21" customWidth="1"/>
    <col min="3066" max="3066" width="3.5703125" style="21" customWidth="1"/>
    <col min="3067" max="3067" width="3.7109375" style="21" customWidth="1"/>
    <col min="3068" max="3068" width="4.5703125" style="21" customWidth="1"/>
    <col min="3069" max="3069" width="6" style="21" customWidth="1"/>
    <col min="3070" max="3070" width="6.7109375" style="21" customWidth="1"/>
    <col min="3071" max="3071" width="5" style="21" customWidth="1"/>
    <col min="3072" max="3072" width="6.7109375" style="21" customWidth="1"/>
    <col min="3073" max="3073" width="8.28515625" style="21" customWidth="1"/>
    <col min="3074" max="3075" width="6.7109375" style="21" customWidth="1"/>
    <col min="3076" max="3076" width="5.28515625" style="21" customWidth="1"/>
    <col min="3077" max="3077" width="4.28515625" style="21" customWidth="1"/>
    <col min="3078" max="3078" width="5.5703125" style="21" customWidth="1"/>
    <col min="3079" max="3079" width="6.5703125" style="21" customWidth="1"/>
    <col min="3080" max="3082" width="6.28515625" style="21" customWidth="1"/>
    <col min="3083" max="3320" width="9.28515625" style="21"/>
    <col min="3321" max="3321" width="6.28515625" style="21" customWidth="1"/>
    <col min="3322" max="3322" width="3.5703125" style="21" customWidth="1"/>
    <col min="3323" max="3323" width="3.7109375" style="21" customWidth="1"/>
    <col min="3324" max="3324" width="4.5703125" style="21" customWidth="1"/>
    <col min="3325" max="3325" width="6" style="21" customWidth="1"/>
    <col min="3326" max="3326" width="6.7109375" style="21" customWidth="1"/>
    <col min="3327" max="3327" width="5" style="21" customWidth="1"/>
    <col min="3328" max="3328" width="6.7109375" style="21" customWidth="1"/>
    <col min="3329" max="3329" width="8.28515625" style="21" customWidth="1"/>
    <col min="3330" max="3331" width="6.7109375" style="21" customWidth="1"/>
    <col min="3332" max="3332" width="5.28515625" style="21" customWidth="1"/>
    <col min="3333" max="3333" width="4.28515625" style="21" customWidth="1"/>
    <col min="3334" max="3334" width="5.5703125" style="21" customWidth="1"/>
    <col min="3335" max="3335" width="6.5703125" style="21" customWidth="1"/>
    <col min="3336" max="3338" width="6.28515625" style="21" customWidth="1"/>
    <col min="3339" max="3576" width="9.28515625" style="21"/>
    <col min="3577" max="3577" width="6.28515625" style="21" customWidth="1"/>
    <col min="3578" max="3578" width="3.5703125" style="21" customWidth="1"/>
    <col min="3579" max="3579" width="3.7109375" style="21" customWidth="1"/>
    <col min="3580" max="3580" width="4.5703125" style="21" customWidth="1"/>
    <col min="3581" max="3581" width="6" style="21" customWidth="1"/>
    <col min="3582" max="3582" width="6.7109375" style="21" customWidth="1"/>
    <col min="3583" max="3583" width="5" style="21" customWidth="1"/>
    <col min="3584" max="3584" width="6.7109375" style="21" customWidth="1"/>
    <col min="3585" max="3585" width="8.28515625" style="21" customWidth="1"/>
    <col min="3586" max="3587" width="6.7109375" style="21" customWidth="1"/>
    <col min="3588" max="3588" width="5.28515625" style="21" customWidth="1"/>
    <col min="3589" max="3589" width="4.28515625" style="21" customWidth="1"/>
    <col min="3590" max="3590" width="5.5703125" style="21" customWidth="1"/>
    <col min="3591" max="3591" width="6.5703125" style="21" customWidth="1"/>
    <col min="3592" max="3594" width="6.28515625" style="21" customWidth="1"/>
    <col min="3595" max="3832" width="9.28515625" style="21"/>
    <col min="3833" max="3833" width="6.28515625" style="21" customWidth="1"/>
    <col min="3834" max="3834" width="3.5703125" style="21" customWidth="1"/>
    <col min="3835" max="3835" width="3.7109375" style="21" customWidth="1"/>
    <col min="3836" max="3836" width="4.5703125" style="21" customWidth="1"/>
    <col min="3837" max="3837" width="6" style="21" customWidth="1"/>
    <col min="3838" max="3838" width="6.7109375" style="21" customWidth="1"/>
    <col min="3839" max="3839" width="5" style="21" customWidth="1"/>
    <col min="3840" max="3840" width="6.7109375" style="21" customWidth="1"/>
    <col min="3841" max="3841" width="8.28515625" style="21" customWidth="1"/>
    <col min="3842" max="3843" width="6.7109375" style="21" customWidth="1"/>
    <col min="3844" max="3844" width="5.28515625" style="21" customWidth="1"/>
    <col min="3845" max="3845" width="4.28515625" style="21" customWidth="1"/>
    <col min="3846" max="3846" width="5.5703125" style="21" customWidth="1"/>
    <col min="3847" max="3847" width="6.5703125" style="21" customWidth="1"/>
    <col min="3848" max="3850" width="6.28515625" style="21" customWidth="1"/>
    <col min="3851" max="4088" width="9.28515625" style="21"/>
    <col min="4089" max="4089" width="6.28515625" style="21" customWidth="1"/>
    <col min="4090" max="4090" width="3.5703125" style="21" customWidth="1"/>
    <col min="4091" max="4091" width="3.7109375" style="21" customWidth="1"/>
    <col min="4092" max="4092" width="4.5703125" style="21" customWidth="1"/>
    <col min="4093" max="4093" width="6" style="21" customWidth="1"/>
    <col min="4094" max="4094" width="6.7109375" style="21" customWidth="1"/>
    <col min="4095" max="4095" width="5" style="21" customWidth="1"/>
    <col min="4096" max="4096" width="6.7109375" style="21" customWidth="1"/>
    <col min="4097" max="4097" width="8.28515625" style="21" customWidth="1"/>
    <col min="4098" max="4099" width="6.7109375" style="21" customWidth="1"/>
    <col min="4100" max="4100" width="5.28515625" style="21" customWidth="1"/>
    <col min="4101" max="4101" width="4.28515625" style="21" customWidth="1"/>
    <col min="4102" max="4102" width="5.5703125" style="21" customWidth="1"/>
    <col min="4103" max="4103" width="6.5703125" style="21" customWidth="1"/>
    <col min="4104" max="4106" width="6.28515625" style="21" customWidth="1"/>
    <col min="4107" max="4344" width="9.28515625" style="21"/>
    <col min="4345" max="4345" width="6.28515625" style="21" customWidth="1"/>
    <col min="4346" max="4346" width="3.5703125" style="21" customWidth="1"/>
    <col min="4347" max="4347" width="3.7109375" style="21" customWidth="1"/>
    <col min="4348" max="4348" width="4.5703125" style="21" customWidth="1"/>
    <col min="4349" max="4349" width="6" style="21" customWidth="1"/>
    <col min="4350" max="4350" width="6.7109375" style="21" customWidth="1"/>
    <col min="4351" max="4351" width="5" style="21" customWidth="1"/>
    <col min="4352" max="4352" width="6.7109375" style="21" customWidth="1"/>
    <col min="4353" max="4353" width="8.28515625" style="21" customWidth="1"/>
    <col min="4354" max="4355" width="6.7109375" style="21" customWidth="1"/>
    <col min="4356" max="4356" width="5.28515625" style="21" customWidth="1"/>
    <col min="4357" max="4357" width="4.28515625" style="21" customWidth="1"/>
    <col min="4358" max="4358" width="5.5703125" style="21" customWidth="1"/>
    <col min="4359" max="4359" width="6.5703125" style="21" customWidth="1"/>
    <col min="4360" max="4362" width="6.28515625" style="21" customWidth="1"/>
    <col min="4363" max="4600" width="9.28515625" style="21"/>
    <col min="4601" max="4601" width="6.28515625" style="21" customWidth="1"/>
    <col min="4602" max="4602" width="3.5703125" style="21" customWidth="1"/>
    <col min="4603" max="4603" width="3.7109375" style="21" customWidth="1"/>
    <col min="4604" max="4604" width="4.5703125" style="21" customWidth="1"/>
    <col min="4605" max="4605" width="6" style="21" customWidth="1"/>
    <col min="4606" max="4606" width="6.7109375" style="21" customWidth="1"/>
    <col min="4607" max="4607" width="5" style="21" customWidth="1"/>
    <col min="4608" max="4608" width="6.7109375" style="21" customWidth="1"/>
    <col min="4609" max="4609" width="8.28515625" style="21" customWidth="1"/>
    <col min="4610" max="4611" width="6.7109375" style="21" customWidth="1"/>
    <col min="4612" max="4612" width="5.28515625" style="21" customWidth="1"/>
    <col min="4613" max="4613" width="4.28515625" style="21" customWidth="1"/>
    <col min="4614" max="4614" width="5.5703125" style="21" customWidth="1"/>
    <col min="4615" max="4615" width="6.5703125" style="21" customWidth="1"/>
    <col min="4616" max="4618" width="6.28515625" style="21" customWidth="1"/>
    <col min="4619" max="4856" width="9.28515625" style="21"/>
    <col min="4857" max="4857" width="6.28515625" style="21" customWidth="1"/>
    <col min="4858" max="4858" width="3.5703125" style="21" customWidth="1"/>
    <col min="4859" max="4859" width="3.7109375" style="21" customWidth="1"/>
    <col min="4860" max="4860" width="4.5703125" style="21" customWidth="1"/>
    <col min="4861" max="4861" width="6" style="21" customWidth="1"/>
    <col min="4862" max="4862" width="6.7109375" style="21" customWidth="1"/>
    <col min="4863" max="4863" width="5" style="21" customWidth="1"/>
    <col min="4864" max="4864" width="6.7109375" style="21" customWidth="1"/>
    <col min="4865" max="4865" width="8.28515625" style="21" customWidth="1"/>
    <col min="4866" max="4867" width="6.7109375" style="21" customWidth="1"/>
    <col min="4868" max="4868" width="5.28515625" style="21" customWidth="1"/>
    <col min="4869" max="4869" width="4.28515625" style="21" customWidth="1"/>
    <col min="4870" max="4870" width="5.5703125" style="21" customWidth="1"/>
    <col min="4871" max="4871" width="6.5703125" style="21" customWidth="1"/>
    <col min="4872" max="4874" width="6.28515625" style="21" customWidth="1"/>
    <col min="4875" max="5112" width="9.28515625" style="21"/>
    <col min="5113" max="5113" width="6.28515625" style="21" customWidth="1"/>
    <col min="5114" max="5114" width="3.5703125" style="21" customWidth="1"/>
    <col min="5115" max="5115" width="3.7109375" style="21" customWidth="1"/>
    <col min="5116" max="5116" width="4.5703125" style="21" customWidth="1"/>
    <col min="5117" max="5117" width="6" style="21" customWidth="1"/>
    <col min="5118" max="5118" width="6.7109375" style="21" customWidth="1"/>
    <col min="5119" max="5119" width="5" style="21" customWidth="1"/>
    <col min="5120" max="5120" width="6.7109375" style="21" customWidth="1"/>
    <col min="5121" max="5121" width="8.28515625" style="21" customWidth="1"/>
    <col min="5122" max="5123" width="6.7109375" style="21" customWidth="1"/>
    <col min="5124" max="5124" width="5.28515625" style="21" customWidth="1"/>
    <col min="5125" max="5125" width="4.28515625" style="21" customWidth="1"/>
    <col min="5126" max="5126" width="5.5703125" style="21" customWidth="1"/>
    <col min="5127" max="5127" width="6.5703125" style="21" customWidth="1"/>
    <col min="5128" max="5130" width="6.28515625" style="21" customWidth="1"/>
    <col min="5131" max="5368" width="9.28515625" style="21"/>
    <col min="5369" max="5369" width="6.28515625" style="21" customWidth="1"/>
    <col min="5370" max="5370" width="3.5703125" style="21" customWidth="1"/>
    <col min="5371" max="5371" width="3.7109375" style="21" customWidth="1"/>
    <col min="5372" max="5372" width="4.5703125" style="21" customWidth="1"/>
    <col min="5373" max="5373" width="6" style="21" customWidth="1"/>
    <col min="5374" max="5374" width="6.7109375" style="21" customWidth="1"/>
    <col min="5375" max="5375" width="5" style="21" customWidth="1"/>
    <col min="5376" max="5376" width="6.7109375" style="21" customWidth="1"/>
    <col min="5377" max="5377" width="8.28515625" style="21" customWidth="1"/>
    <col min="5378" max="5379" width="6.7109375" style="21" customWidth="1"/>
    <col min="5380" max="5380" width="5.28515625" style="21" customWidth="1"/>
    <col min="5381" max="5381" width="4.28515625" style="21" customWidth="1"/>
    <col min="5382" max="5382" width="5.5703125" style="21" customWidth="1"/>
    <col min="5383" max="5383" width="6.5703125" style="21" customWidth="1"/>
    <col min="5384" max="5386" width="6.28515625" style="21" customWidth="1"/>
    <col min="5387" max="5624" width="9.28515625" style="21"/>
    <col min="5625" max="5625" width="6.28515625" style="21" customWidth="1"/>
    <col min="5626" max="5626" width="3.5703125" style="21" customWidth="1"/>
    <col min="5627" max="5627" width="3.7109375" style="21" customWidth="1"/>
    <col min="5628" max="5628" width="4.5703125" style="21" customWidth="1"/>
    <col min="5629" max="5629" width="6" style="21" customWidth="1"/>
    <col min="5630" max="5630" width="6.7109375" style="21" customWidth="1"/>
    <col min="5631" max="5631" width="5" style="21" customWidth="1"/>
    <col min="5632" max="5632" width="6.7109375" style="21" customWidth="1"/>
    <col min="5633" max="5633" width="8.28515625" style="21" customWidth="1"/>
    <col min="5634" max="5635" width="6.7109375" style="21" customWidth="1"/>
    <col min="5636" max="5636" width="5.28515625" style="21" customWidth="1"/>
    <col min="5637" max="5637" width="4.28515625" style="21" customWidth="1"/>
    <col min="5638" max="5638" width="5.5703125" style="21" customWidth="1"/>
    <col min="5639" max="5639" width="6.5703125" style="21" customWidth="1"/>
    <col min="5640" max="5642" width="6.28515625" style="21" customWidth="1"/>
    <col min="5643" max="5880" width="9.28515625" style="21"/>
    <col min="5881" max="5881" width="6.28515625" style="21" customWidth="1"/>
    <col min="5882" max="5882" width="3.5703125" style="21" customWidth="1"/>
    <col min="5883" max="5883" width="3.7109375" style="21" customWidth="1"/>
    <col min="5884" max="5884" width="4.5703125" style="21" customWidth="1"/>
    <col min="5885" max="5885" width="6" style="21" customWidth="1"/>
    <col min="5886" max="5886" width="6.7109375" style="21" customWidth="1"/>
    <col min="5887" max="5887" width="5" style="21" customWidth="1"/>
    <col min="5888" max="5888" width="6.7109375" style="21" customWidth="1"/>
    <col min="5889" max="5889" width="8.28515625" style="21" customWidth="1"/>
    <col min="5890" max="5891" width="6.7109375" style="21" customWidth="1"/>
    <col min="5892" max="5892" width="5.28515625" style="21" customWidth="1"/>
    <col min="5893" max="5893" width="4.28515625" style="21" customWidth="1"/>
    <col min="5894" max="5894" width="5.5703125" style="21" customWidth="1"/>
    <col min="5895" max="5895" width="6.5703125" style="21" customWidth="1"/>
    <col min="5896" max="5898" width="6.28515625" style="21" customWidth="1"/>
    <col min="5899" max="6136" width="9.28515625" style="21"/>
    <col min="6137" max="6137" width="6.28515625" style="21" customWidth="1"/>
    <col min="6138" max="6138" width="3.5703125" style="21" customWidth="1"/>
    <col min="6139" max="6139" width="3.7109375" style="21" customWidth="1"/>
    <col min="6140" max="6140" width="4.5703125" style="21" customWidth="1"/>
    <col min="6141" max="6141" width="6" style="21" customWidth="1"/>
    <col min="6142" max="6142" width="6.7109375" style="21" customWidth="1"/>
    <col min="6143" max="6143" width="5" style="21" customWidth="1"/>
    <col min="6144" max="6144" width="6.7109375" style="21" customWidth="1"/>
    <col min="6145" max="6145" width="8.28515625" style="21" customWidth="1"/>
    <col min="6146" max="6147" width="6.7109375" style="21" customWidth="1"/>
    <col min="6148" max="6148" width="5.28515625" style="21" customWidth="1"/>
    <col min="6149" max="6149" width="4.28515625" style="21" customWidth="1"/>
    <col min="6150" max="6150" width="5.5703125" style="21" customWidth="1"/>
    <col min="6151" max="6151" width="6.5703125" style="21" customWidth="1"/>
    <col min="6152" max="6154" width="6.28515625" style="21" customWidth="1"/>
    <col min="6155" max="6392" width="9.28515625" style="21"/>
    <col min="6393" max="6393" width="6.28515625" style="21" customWidth="1"/>
    <col min="6394" max="6394" width="3.5703125" style="21" customWidth="1"/>
    <col min="6395" max="6395" width="3.7109375" style="21" customWidth="1"/>
    <col min="6396" max="6396" width="4.5703125" style="21" customWidth="1"/>
    <col min="6397" max="6397" width="6" style="21" customWidth="1"/>
    <col min="6398" max="6398" width="6.7109375" style="21" customWidth="1"/>
    <col min="6399" max="6399" width="5" style="21" customWidth="1"/>
    <col min="6400" max="6400" width="6.7109375" style="21" customWidth="1"/>
    <col min="6401" max="6401" width="8.28515625" style="21" customWidth="1"/>
    <col min="6402" max="6403" width="6.7109375" style="21" customWidth="1"/>
    <col min="6404" max="6404" width="5.28515625" style="21" customWidth="1"/>
    <col min="6405" max="6405" width="4.28515625" style="21" customWidth="1"/>
    <col min="6406" max="6406" width="5.5703125" style="21" customWidth="1"/>
    <col min="6407" max="6407" width="6.5703125" style="21" customWidth="1"/>
    <col min="6408" max="6410" width="6.28515625" style="21" customWidth="1"/>
    <col min="6411" max="6648" width="9.28515625" style="21"/>
    <col min="6649" max="6649" width="6.28515625" style="21" customWidth="1"/>
    <col min="6650" max="6650" width="3.5703125" style="21" customWidth="1"/>
    <col min="6651" max="6651" width="3.7109375" style="21" customWidth="1"/>
    <col min="6652" max="6652" width="4.5703125" style="21" customWidth="1"/>
    <col min="6653" max="6653" width="6" style="21" customWidth="1"/>
    <col min="6654" max="6654" width="6.7109375" style="21" customWidth="1"/>
    <col min="6655" max="6655" width="5" style="21" customWidth="1"/>
    <col min="6656" max="6656" width="6.7109375" style="21" customWidth="1"/>
    <col min="6657" max="6657" width="8.28515625" style="21" customWidth="1"/>
    <col min="6658" max="6659" width="6.7109375" style="21" customWidth="1"/>
    <col min="6660" max="6660" width="5.28515625" style="21" customWidth="1"/>
    <col min="6661" max="6661" width="4.28515625" style="21" customWidth="1"/>
    <col min="6662" max="6662" width="5.5703125" style="21" customWidth="1"/>
    <col min="6663" max="6663" width="6.5703125" style="21" customWidth="1"/>
    <col min="6664" max="6666" width="6.28515625" style="21" customWidth="1"/>
    <col min="6667" max="6904" width="9.28515625" style="21"/>
    <col min="6905" max="6905" width="6.28515625" style="21" customWidth="1"/>
    <col min="6906" max="6906" width="3.5703125" style="21" customWidth="1"/>
    <col min="6907" max="6907" width="3.7109375" style="21" customWidth="1"/>
    <col min="6908" max="6908" width="4.5703125" style="21" customWidth="1"/>
    <col min="6909" max="6909" width="6" style="21" customWidth="1"/>
    <col min="6910" max="6910" width="6.7109375" style="21" customWidth="1"/>
    <col min="6911" max="6911" width="5" style="21" customWidth="1"/>
    <col min="6912" max="6912" width="6.7109375" style="21" customWidth="1"/>
    <col min="6913" max="6913" width="8.28515625" style="21" customWidth="1"/>
    <col min="6914" max="6915" width="6.7109375" style="21" customWidth="1"/>
    <col min="6916" max="6916" width="5.28515625" style="21" customWidth="1"/>
    <col min="6917" max="6917" width="4.28515625" style="21" customWidth="1"/>
    <col min="6918" max="6918" width="5.5703125" style="21" customWidth="1"/>
    <col min="6919" max="6919" width="6.5703125" style="21" customWidth="1"/>
    <col min="6920" max="6922" width="6.28515625" style="21" customWidth="1"/>
    <col min="6923" max="7160" width="9.28515625" style="21"/>
    <col min="7161" max="7161" width="6.28515625" style="21" customWidth="1"/>
    <col min="7162" max="7162" width="3.5703125" style="21" customWidth="1"/>
    <col min="7163" max="7163" width="3.7109375" style="21" customWidth="1"/>
    <col min="7164" max="7164" width="4.5703125" style="21" customWidth="1"/>
    <col min="7165" max="7165" width="6" style="21" customWidth="1"/>
    <col min="7166" max="7166" width="6.7109375" style="21" customWidth="1"/>
    <col min="7167" max="7167" width="5" style="21" customWidth="1"/>
    <col min="7168" max="7168" width="6.7109375" style="21" customWidth="1"/>
    <col min="7169" max="7169" width="8.28515625" style="21" customWidth="1"/>
    <col min="7170" max="7171" width="6.7109375" style="21" customWidth="1"/>
    <col min="7172" max="7172" width="5.28515625" style="21" customWidth="1"/>
    <col min="7173" max="7173" width="4.28515625" style="21" customWidth="1"/>
    <col min="7174" max="7174" width="5.5703125" style="21" customWidth="1"/>
    <col min="7175" max="7175" width="6.5703125" style="21" customWidth="1"/>
    <col min="7176" max="7178" width="6.28515625" style="21" customWidth="1"/>
    <col min="7179" max="7416" width="9.28515625" style="21"/>
    <col min="7417" max="7417" width="6.28515625" style="21" customWidth="1"/>
    <col min="7418" max="7418" width="3.5703125" style="21" customWidth="1"/>
    <col min="7419" max="7419" width="3.7109375" style="21" customWidth="1"/>
    <col min="7420" max="7420" width="4.5703125" style="21" customWidth="1"/>
    <col min="7421" max="7421" width="6" style="21" customWidth="1"/>
    <col min="7422" max="7422" width="6.7109375" style="21" customWidth="1"/>
    <col min="7423" max="7423" width="5" style="21" customWidth="1"/>
    <col min="7424" max="7424" width="6.7109375" style="21" customWidth="1"/>
    <col min="7425" max="7425" width="8.28515625" style="21" customWidth="1"/>
    <col min="7426" max="7427" width="6.7109375" style="21" customWidth="1"/>
    <col min="7428" max="7428" width="5.28515625" style="21" customWidth="1"/>
    <col min="7429" max="7429" width="4.28515625" style="21" customWidth="1"/>
    <col min="7430" max="7430" width="5.5703125" style="21" customWidth="1"/>
    <col min="7431" max="7431" width="6.5703125" style="21" customWidth="1"/>
    <col min="7432" max="7434" width="6.28515625" style="21" customWidth="1"/>
    <col min="7435" max="7672" width="9.28515625" style="21"/>
    <col min="7673" max="7673" width="6.28515625" style="21" customWidth="1"/>
    <col min="7674" max="7674" width="3.5703125" style="21" customWidth="1"/>
    <col min="7675" max="7675" width="3.7109375" style="21" customWidth="1"/>
    <col min="7676" max="7676" width="4.5703125" style="21" customWidth="1"/>
    <col min="7677" max="7677" width="6" style="21" customWidth="1"/>
    <col min="7678" max="7678" width="6.7109375" style="21" customWidth="1"/>
    <col min="7679" max="7679" width="5" style="21" customWidth="1"/>
    <col min="7680" max="7680" width="6.7109375" style="21" customWidth="1"/>
    <col min="7681" max="7681" width="8.28515625" style="21" customWidth="1"/>
    <col min="7682" max="7683" width="6.7109375" style="21" customWidth="1"/>
    <col min="7684" max="7684" width="5.28515625" style="21" customWidth="1"/>
    <col min="7685" max="7685" width="4.28515625" style="21" customWidth="1"/>
    <col min="7686" max="7686" width="5.5703125" style="21" customWidth="1"/>
    <col min="7687" max="7687" width="6.5703125" style="21" customWidth="1"/>
    <col min="7688" max="7690" width="6.28515625" style="21" customWidth="1"/>
    <col min="7691" max="7928" width="9.28515625" style="21"/>
    <col min="7929" max="7929" width="6.28515625" style="21" customWidth="1"/>
    <col min="7930" max="7930" width="3.5703125" style="21" customWidth="1"/>
    <col min="7931" max="7931" width="3.7109375" style="21" customWidth="1"/>
    <col min="7932" max="7932" width="4.5703125" style="21" customWidth="1"/>
    <col min="7933" max="7933" width="6" style="21" customWidth="1"/>
    <col min="7934" max="7934" width="6.7109375" style="21" customWidth="1"/>
    <col min="7935" max="7935" width="5" style="21" customWidth="1"/>
    <col min="7936" max="7936" width="6.7109375" style="21" customWidth="1"/>
    <col min="7937" max="7937" width="8.28515625" style="21" customWidth="1"/>
    <col min="7938" max="7939" width="6.7109375" style="21" customWidth="1"/>
    <col min="7940" max="7940" width="5.28515625" style="21" customWidth="1"/>
    <col min="7941" max="7941" width="4.28515625" style="21" customWidth="1"/>
    <col min="7942" max="7942" width="5.5703125" style="21" customWidth="1"/>
    <col min="7943" max="7943" width="6.5703125" style="21" customWidth="1"/>
    <col min="7944" max="7946" width="6.28515625" style="21" customWidth="1"/>
    <col min="7947" max="8184" width="9.28515625" style="21"/>
    <col min="8185" max="8185" width="6.28515625" style="21" customWidth="1"/>
    <col min="8186" max="8186" width="3.5703125" style="21" customWidth="1"/>
    <col min="8187" max="8187" width="3.7109375" style="21" customWidth="1"/>
    <col min="8188" max="8188" width="4.5703125" style="21" customWidth="1"/>
    <col min="8189" max="8189" width="6" style="21" customWidth="1"/>
    <col min="8190" max="8190" width="6.7109375" style="21" customWidth="1"/>
    <col min="8191" max="8191" width="5" style="21" customWidth="1"/>
    <col min="8192" max="8192" width="6.7109375" style="21" customWidth="1"/>
    <col min="8193" max="8193" width="8.28515625" style="21" customWidth="1"/>
    <col min="8194" max="8195" width="6.7109375" style="21" customWidth="1"/>
    <col min="8196" max="8196" width="5.28515625" style="21" customWidth="1"/>
    <col min="8197" max="8197" width="4.28515625" style="21" customWidth="1"/>
    <col min="8198" max="8198" width="5.5703125" style="21" customWidth="1"/>
    <col min="8199" max="8199" width="6.5703125" style="21" customWidth="1"/>
    <col min="8200" max="8202" width="6.28515625" style="21" customWidth="1"/>
    <col min="8203" max="8440" width="9.28515625" style="21"/>
    <col min="8441" max="8441" width="6.28515625" style="21" customWidth="1"/>
    <col min="8442" max="8442" width="3.5703125" style="21" customWidth="1"/>
    <col min="8443" max="8443" width="3.7109375" style="21" customWidth="1"/>
    <col min="8444" max="8444" width="4.5703125" style="21" customWidth="1"/>
    <col min="8445" max="8445" width="6" style="21" customWidth="1"/>
    <col min="8446" max="8446" width="6.7109375" style="21" customWidth="1"/>
    <col min="8447" max="8447" width="5" style="21" customWidth="1"/>
    <col min="8448" max="8448" width="6.7109375" style="21" customWidth="1"/>
    <col min="8449" max="8449" width="8.28515625" style="21" customWidth="1"/>
    <col min="8450" max="8451" width="6.7109375" style="21" customWidth="1"/>
    <col min="8452" max="8452" width="5.28515625" style="21" customWidth="1"/>
    <col min="8453" max="8453" width="4.28515625" style="21" customWidth="1"/>
    <col min="8454" max="8454" width="5.5703125" style="21" customWidth="1"/>
    <col min="8455" max="8455" width="6.5703125" style="21" customWidth="1"/>
    <col min="8456" max="8458" width="6.28515625" style="21" customWidth="1"/>
    <col min="8459" max="8696" width="9.28515625" style="21"/>
    <col min="8697" max="8697" width="6.28515625" style="21" customWidth="1"/>
    <col min="8698" max="8698" width="3.5703125" style="21" customWidth="1"/>
    <col min="8699" max="8699" width="3.7109375" style="21" customWidth="1"/>
    <col min="8700" max="8700" width="4.5703125" style="21" customWidth="1"/>
    <col min="8701" max="8701" width="6" style="21" customWidth="1"/>
    <col min="8702" max="8702" width="6.7109375" style="21" customWidth="1"/>
    <col min="8703" max="8703" width="5" style="21" customWidth="1"/>
    <col min="8704" max="8704" width="6.7109375" style="21" customWidth="1"/>
    <col min="8705" max="8705" width="8.28515625" style="21" customWidth="1"/>
    <col min="8706" max="8707" width="6.7109375" style="21" customWidth="1"/>
    <col min="8708" max="8708" width="5.28515625" style="21" customWidth="1"/>
    <col min="8709" max="8709" width="4.28515625" style="21" customWidth="1"/>
    <col min="8710" max="8710" width="5.5703125" style="21" customWidth="1"/>
    <col min="8711" max="8711" width="6.5703125" style="21" customWidth="1"/>
    <col min="8712" max="8714" width="6.28515625" style="21" customWidth="1"/>
    <col min="8715" max="8952" width="9.28515625" style="21"/>
    <col min="8953" max="8953" width="6.28515625" style="21" customWidth="1"/>
    <col min="8954" max="8954" width="3.5703125" style="21" customWidth="1"/>
    <col min="8955" max="8955" width="3.7109375" style="21" customWidth="1"/>
    <col min="8956" max="8956" width="4.5703125" style="21" customWidth="1"/>
    <col min="8957" max="8957" width="6" style="21" customWidth="1"/>
    <col min="8958" max="8958" width="6.7109375" style="21" customWidth="1"/>
    <col min="8959" max="8959" width="5" style="21" customWidth="1"/>
    <col min="8960" max="8960" width="6.7109375" style="21" customWidth="1"/>
    <col min="8961" max="8961" width="8.28515625" style="21" customWidth="1"/>
    <col min="8962" max="8963" width="6.7109375" style="21" customWidth="1"/>
    <col min="8964" max="8964" width="5.28515625" style="21" customWidth="1"/>
    <col min="8965" max="8965" width="4.28515625" style="21" customWidth="1"/>
    <col min="8966" max="8966" width="5.5703125" style="21" customWidth="1"/>
    <col min="8967" max="8967" width="6.5703125" style="21" customWidth="1"/>
    <col min="8968" max="8970" width="6.28515625" style="21" customWidth="1"/>
    <col min="8971" max="9208" width="9.28515625" style="21"/>
    <col min="9209" max="9209" width="6.28515625" style="21" customWidth="1"/>
    <col min="9210" max="9210" width="3.5703125" style="21" customWidth="1"/>
    <col min="9211" max="9211" width="3.7109375" style="21" customWidth="1"/>
    <col min="9212" max="9212" width="4.5703125" style="21" customWidth="1"/>
    <col min="9213" max="9213" width="6" style="21" customWidth="1"/>
    <col min="9214" max="9214" width="6.7109375" style="21" customWidth="1"/>
    <col min="9215" max="9215" width="5" style="21" customWidth="1"/>
    <col min="9216" max="9216" width="6.7109375" style="21" customWidth="1"/>
    <col min="9217" max="9217" width="8.28515625" style="21" customWidth="1"/>
    <col min="9218" max="9219" width="6.7109375" style="21" customWidth="1"/>
    <col min="9220" max="9220" width="5.28515625" style="21" customWidth="1"/>
    <col min="9221" max="9221" width="4.28515625" style="21" customWidth="1"/>
    <col min="9222" max="9222" width="5.5703125" style="21" customWidth="1"/>
    <col min="9223" max="9223" width="6.5703125" style="21" customWidth="1"/>
    <col min="9224" max="9226" width="6.28515625" style="21" customWidth="1"/>
    <col min="9227" max="9464" width="9.28515625" style="21"/>
    <col min="9465" max="9465" width="6.28515625" style="21" customWidth="1"/>
    <col min="9466" max="9466" width="3.5703125" style="21" customWidth="1"/>
    <col min="9467" max="9467" width="3.7109375" style="21" customWidth="1"/>
    <col min="9468" max="9468" width="4.5703125" style="21" customWidth="1"/>
    <col min="9469" max="9469" width="6" style="21" customWidth="1"/>
    <col min="9470" max="9470" width="6.7109375" style="21" customWidth="1"/>
    <col min="9471" max="9471" width="5" style="21" customWidth="1"/>
    <col min="9472" max="9472" width="6.7109375" style="21" customWidth="1"/>
    <col min="9473" max="9473" width="8.28515625" style="21" customWidth="1"/>
    <col min="9474" max="9475" width="6.7109375" style="21" customWidth="1"/>
    <col min="9476" max="9476" width="5.28515625" style="21" customWidth="1"/>
    <col min="9477" max="9477" width="4.28515625" style="21" customWidth="1"/>
    <col min="9478" max="9478" width="5.5703125" style="21" customWidth="1"/>
    <col min="9479" max="9479" width="6.5703125" style="21" customWidth="1"/>
    <col min="9480" max="9482" width="6.28515625" style="21" customWidth="1"/>
    <col min="9483" max="9720" width="9.28515625" style="21"/>
    <col min="9721" max="9721" width="6.28515625" style="21" customWidth="1"/>
    <col min="9722" max="9722" width="3.5703125" style="21" customWidth="1"/>
    <col min="9723" max="9723" width="3.7109375" style="21" customWidth="1"/>
    <col min="9724" max="9724" width="4.5703125" style="21" customWidth="1"/>
    <col min="9725" max="9725" width="6" style="21" customWidth="1"/>
    <col min="9726" max="9726" width="6.7109375" style="21" customWidth="1"/>
    <col min="9727" max="9727" width="5" style="21" customWidth="1"/>
    <col min="9728" max="9728" width="6.7109375" style="21" customWidth="1"/>
    <col min="9729" max="9729" width="8.28515625" style="21" customWidth="1"/>
    <col min="9730" max="9731" width="6.7109375" style="21" customWidth="1"/>
    <col min="9732" max="9732" width="5.28515625" style="21" customWidth="1"/>
    <col min="9733" max="9733" width="4.28515625" style="21" customWidth="1"/>
    <col min="9734" max="9734" width="5.5703125" style="21" customWidth="1"/>
    <col min="9735" max="9735" width="6.5703125" style="21" customWidth="1"/>
    <col min="9736" max="9738" width="6.28515625" style="21" customWidth="1"/>
    <col min="9739" max="9976" width="9.28515625" style="21"/>
    <col min="9977" max="9977" width="6.28515625" style="21" customWidth="1"/>
    <col min="9978" max="9978" width="3.5703125" style="21" customWidth="1"/>
    <col min="9979" max="9979" width="3.7109375" style="21" customWidth="1"/>
    <col min="9980" max="9980" width="4.5703125" style="21" customWidth="1"/>
    <col min="9981" max="9981" width="6" style="21" customWidth="1"/>
    <col min="9982" max="9982" width="6.7109375" style="21" customWidth="1"/>
    <col min="9983" max="9983" width="5" style="21" customWidth="1"/>
    <col min="9984" max="9984" width="6.7109375" style="21" customWidth="1"/>
    <col min="9985" max="9985" width="8.28515625" style="21" customWidth="1"/>
    <col min="9986" max="9987" width="6.7109375" style="21" customWidth="1"/>
    <col min="9988" max="9988" width="5.28515625" style="21" customWidth="1"/>
    <col min="9989" max="9989" width="4.28515625" style="21" customWidth="1"/>
    <col min="9990" max="9990" width="5.5703125" style="21" customWidth="1"/>
    <col min="9991" max="9991" width="6.5703125" style="21" customWidth="1"/>
    <col min="9992" max="9994" width="6.28515625" style="21" customWidth="1"/>
    <col min="9995" max="10232" width="9.28515625" style="21"/>
    <col min="10233" max="10233" width="6.28515625" style="21" customWidth="1"/>
    <col min="10234" max="10234" width="3.5703125" style="21" customWidth="1"/>
    <col min="10235" max="10235" width="3.7109375" style="21" customWidth="1"/>
    <col min="10236" max="10236" width="4.5703125" style="21" customWidth="1"/>
    <col min="10237" max="10237" width="6" style="21" customWidth="1"/>
    <col min="10238" max="10238" width="6.7109375" style="21" customWidth="1"/>
    <col min="10239" max="10239" width="5" style="21" customWidth="1"/>
    <col min="10240" max="10240" width="6.7109375" style="21" customWidth="1"/>
    <col min="10241" max="10241" width="8.28515625" style="21" customWidth="1"/>
    <col min="10242" max="10243" width="6.7109375" style="21" customWidth="1"/>
    <col min="10244" max="10244" width="5.28515625" style="21" customWidth="1"/>
    <col min="10245" max="10245" width="4.28515625" style="21" customWidth="1"/>
    <col min="10246" max="10246" width="5.5703125" style="21" customWidth="1"/>
    <col min="10247" max="10247" width="6.5703125" style="21" customWidth="1"/>
    <col min="10248" max="10250" width="6.28515625" style="21" customWidth="1"/>
    <col min="10251" max="10488" width="9.28515625" style="21"/>
    <col min="10489" max="10489" width="6.28515625" style="21" customWidth="1"/>
    <col min="10490" max="10490" width="3.5703125" style="21" customWidth="1"/>
    <col min="10491" max="10491" width="3.7109375" style="21" customWidth="1"/>
    <col min="10492" max="10492" width="4.5703125" style="21" customWidth="1"/>
    <col min="10493" max="10493" width="6" style="21" customWidth="1"/>
    <col min="10494" max="10494" width="6.7109375" style="21" customWidth="1"/>
    <col min="10495" max="10495" width="5" style="21" customWidth="1"/>
    <col min="10496" max="10496" width="6.7109375" style="21" customWidth="1"/>
    <col min="10497" max="10497" width="8.28515625" style="21" customWidth="1"/>
    <col min="10498" max="10499" width="6.7109375" style="21" customWidth="1"/>
    <col min="10500" max="10500" width="5.28515625" style="21" customWidth="1"/>
    <col min="10501" max="10501" width="4.28515625" style="21" customWidth="1"/>
    <col min="10502" max="10502" width="5.5703125" style="21" customWidth="1"/>
    <col min="10503" max="10503" width="6.5703125" style="21" customWidth="1"/>
    <col min="10504" max="10506" width="6.28515625" style="21" customWidth="1"/>
    <col min="10507" max="10744" width="9.28515625" style="21"/>
    <col min="10745" max="10745" width="6.28515625" style="21" customWidth="1"/>
    <col min="10746" max="10746" width="3.5703125" style="21" customWidth="1"/>
    <col min="10747" max="10747" width="3.7109375" style="21" customWidth="1"/>
    <col min="10748" max="10748" width="4.5703125" style="21" customWidth="1"/>
    <col min="10749" max="10749" width="6" style="21" customWidth="1"/>
    <col min="10750" max="10750" width="6.7109375" style="21" customWidth="1"/>
    <col min="10751" max="10751" width="5" style="21" customWidth="1"/>
    <col min="10752" max="10752" width="6.7109375" style="21" customWidth="1"/>
    <col min="10753" max="10753" width="8.28515625" style="21" customWidth="1"/>
    <col min="10754" max="10755" width="6.7109375" style="21" customWidth="1"/>
    <col min="10756" max="10756" width="5.28515625" style="21" customWidth="1"/>
    <col min="10757" max="10757" width="4.28515625" style="21" customWidth="1"/>
    <col min="10758" max="10758" width="5.5703125" style="21" customWidth="1"/>
    <col min="10759" max="10759" width="6.5703125" style="21" customWidth="1"/>
    <col min="10760" max="10762" width="6.28515625" style="21" customWidth="1"/>
    <col min="10763" max="11000" width="9.28515625" style="21"/>
    <col min="11001" max="11001" width="6.28515625" style="21" customWidth="1"/>
    <col min="11002" max="11002" width="3.5703125" style="21" customWidth="1"/>
    <col min="11003" max="11003" width="3.7109375" style="21" customWidth="1"/>
    <col min="11004" max="11004" width="4.5703125" style="21" customWidth="1"/>
    <col min="11005" max="11005" width="6" style="21" customWidth="1"/>
    <col min="11006" max="11006" width="6.7109375" style="21" customWidth="1"/>
    <col min="11007" max="11007" width="5" style="21" customWidth="1"/>
    <col min="11008" max="11008" width="6.7109375" style="21" customWidth="1"/>
    <col min="11009" max="11009" width="8.28515625" style="21" customWidth="1"/>
    <col min="11010" max="11011" width="6.7109375" style="21" customWidth="1"/>
    <col min="11012" max="11012" width="5.28515625" style="21" customWidth="1"/>
    <col min="11013" max="11013" width="4.28515625" style="21" customWidth="1"/>
    <col min="11014" max="11014" width="5.5703125" style="21" customWidth="1"/>
    <col min="11015" max="11015" width="6.5703125" style="21" customWidth="1"/>
    <col min="11016" max="11018" width="6.28515625" style="21" customWidth="1"/>
    <col min="11019" max="11256" width="9.28515625" style="21"/>
    <col min="11257" max="11257" width="6.28515625" style="21" customWidth="1"/>
    <col min="11258" max="11258" width="3.5703125" style="21" customWidth="1"/>
    <col min="11259" max="11259" width="3.7109375" style="21" customWidth="1"/>
    <col min="11260" max="11260" width="4.5703125" style="21" customWidth="1"/>
    <col min="11261" max="11261" width="6" style="21" customWidth="1"/>
    <col min="11262" max="11262" width="6.7109375" style="21" customWidth="1"/>
    <col min="11263" max="11263" width="5" style="21" customWidth="1"/>
    <col min="11264" max="11264" width="6.7109375" style="21" customWidth="1"/>
    <col min="11265" max="11265" width="8.28515625" style="21" customWidth="1"/>
    <col min="11266" max="11267" width="6.7109375" style="21" customWidth="1"/>
    <col min="11268" max="11268" width="5.28515625" style="21" customWidth="1"/>
    <col min="11269" max="11269" width="4.28515625" style="21" customWidth="1"/>
    <col min="11270" max="11270" width="5.5703125" style="21" customWidth="1"/>
    <col min="11271" max="11271" width="6.5703125" style="21" customWidth="1"/>
    <col min="11272" max="11274" width="6.28515625" style="21" customWidth="1"/>
    <col min="11275" max="11512" width="9.28515625" style="21"/>
    <col min="11513" max="11513" width="6.28515625" style="21" customWidth="1"/>
    <col min="11514" max="11514" width="3.5703125" style="21" customWidth="1"/>
    <col min="11515" max="11515" width="3.7109375" style="21" customWidth="1"/>
    <col min="11516" max="11516" width="4.5703125" style="21" customWidth="1"/>
    <col min="11517" max="11517" width="6" style="21" customWidth="1"/>
    <col min="11518" max="11518" width="6.7109375" style="21" customWidth="1"/>
    <col min="11519" max="11519" width="5" style="21" customWidth="1"/>
    <col min="11520" max="11520" width="6.7109375" style="21" customWidth="1"/>
    <col min="11521" max="11521" width="8.28515625" style="21" customWidth="1"/>
    <col min="11522" max="11523" width="6.7109375" style="21" customWidth="1"/>
    <col min="11524" max="11524" width="5.28515625" style="21" customWidth="1"/>
    <col min="11525" max="11525" width="4.28515625" style="21" customWidth="1"/>
    <col min="11526" max="11526" width="5.5703125" style="21" customWidth="1"/>
    <col min="11527" max="11527" width="6.5703125" style="21" customWidth="1"/>
    <col min="11528" max="11530" width="6.28515625" style="21" customWidth="1"/>
    <col min="11531" max="11768" width="9.28515625" style="21"/>
    <col min="11769" max="11769" width="6.28515625" style="21" customWidth="1"/>
    <col min="11770" max="11770" width="3.5703125" style="21" customWidth="1"/>
    <col min="11771" max="11771" width="3.7109375" style="21" customWidth="1"/>
    <col min="11772" max="11772" width="4.5703125" style="21" customWidth="1"/>
    <col min="11773" max="11773" width="6" style="21" customWidth="1"/>
    <col min="11774" max="11774" width="6.7109375" style="21" customWidth="1"/>
    <col min="11775" max="11775" width="5" style="21" customWidth="1"/>
    <col min="11776" max="11776" width="6.7109375" style="21" customWidth="1"/>
    <col min="11777" max="11777" width="8.28515625" style="21" customWidth="1"/>
    <col min="11778" max="11779" width="6.7109375" style="21" customWidth="1"/>
    <col min="11780" max="11780" width="5.28515625" style="21" customWidth="1"/>
    <col min="11781" max="11781" width="4.28515625" style="21" customWidth="1"/>
    <col min="11782" max="11782" width="5.5703125" style="21" customWidth="1"/>
    <col min="11783" max="11783" width="6.5703125" style="21" customWidth="1"/>
    <col min="11784" max="11786" width="6.28515625" style="21" customWidth="1"/>
    <col min="11787" max="12024" width="9.28515625" style="21"/>
    <col min="12025" max="12025" width="6.28515625" style="21" customWidth="1"/>
    <col min="12026" max="12026" width="3.5703125" style="21" customWidth="1"/>
    <col min="12027" max="12027" width="3.7109375" style="21" customWidth="1"/>
    <col min="12028" max="12028" width="4.5703125" style="21" customWidth="1"/>
    <col min="12029" max="12029" width="6" style="21" customWidth="1"/>
    <col min="12030" max="12030" width="6.7109375" style="21" customWidth="1"/>
    <col min="12031" max="12031" width="5" style="21" customWidth="1"/>
    <col min="12032" max="12032" width="6.7109375" style="21" customWidth="1"/>
    <col min="12033" max="12033" width="8.28515625" style="21" customWidth="1"/>
    <col min="12034" max="12035" width="6.7109375" style="21" customWidth="1"/>
    <col min="12036" max="12036" width="5.28515625" style="21" customWidth="1"/>
    <col min="12037" max="12037" width="4.28515625" style="21" customWidth="1"/>
    <col min="12038" max="12038" width="5.5703125" style="21" customWidth="1"/>
    <col min="12039" max="12039" width="6.5703125" style="21" customWidth="1"/>
    <col min="12040" max="12042" width="6.28515625" style="21" customWidth="1"/>
    <col min="12043" max="12280" width="9.28515625" style="21"/>
    <col min="12281" max="12281" width="6.28515625" style="21" customWidth="1"/>
    <col min="12282" max="12282" width="3.5703125" style="21" customWidth="1"/>
    <col min="12283" max="12283" width="3.7109375" style="21" customWidth="1"/>
    <col min="12284" max="12284" width="4.5703125" style="21" customWidth="1"/>
    <col min="12285" max="12285" width="6" style="21" customWidth="1"/>
    <col min="12286" max="12286" width="6.7109375" style="21" customWidth="1"/>
    <col min="12287" max="12287" width="5" style="21" customWidth="1"/>
    <col min="12288" max="12288" width="6.7109375" style="21" customWidth="1"/>
    <col min="12289" max="12289" width="8.28515625" style="21" customWidth="1"/>
    <col min="12290" max="12291" width="6.7109375" style="21" customWidth="1"/>
    <col min="12292" max="12292" width="5.28515625" style="21" customWidth="1"/>
    <col min="12293" max="12293" width="4.28515625" style="21" customWidth="1"/>
    <col min="12294" max="12294" width="5.5703125" style="21" customWidth="1"/>
    <col min="12295" max="12295" width="6.5703125" style="21" customWidth="1"/>
    <col min="12296" max="12298" width="6.28515625" style="21" customWidth="1"/>
    <col min="12299" max="12536" width="9.28515625" style="21"/>
    <col min="12537" max="12537" width="6.28515625" style="21" customWidth="1"/>
    <col min="12538" max="12538" width="3.5703125" style="21" customWidth="1"/>
    <col min="12539" max="12539" width="3.7109375" style="21" customWidth="1"/>
    <col min="12540" max="12540" width="4.5703125" style="21" customWidth="1"/>
    <col min="12541" max="12541" width="6" style="21" customWidth="1"/>
    <col min="12542" max="12542" width="6.7109375" style="21" customWidth="1"/>
    <col min="12543" max="12543" width="5" style="21" customWidth="1"/>
    <col min="12544" max="12544" width="6.7109375" style="21" customWidth="1"/>
    <col min="12545" max="12545" width="8.28515625" style="21" customWidth="1"/>
    <col min="12546" max="12547" width="6.7109375" style="21" customWidth="1"/>
    <col min="12548" max="12548" width="5.28515625" style="21" customWidth="1"/>
    <col min="12549" max="12549" width="4.28515625" style="21" customWidth="1"/>
    <col min="12550" max="12550" width="5.5703125" style="21" customWidth="1"/>
    <col min="12551" max="12551" width="6.5703125" style="21" customWidth="1"/>
    <col min="12552" max="12554" width="6.28515625" style="21" customWidth="1"/>
    <col min="12555" max="12792" width="9.28515625" style="21"/>
    <col min="12793" max="12793" width="6.28515625" style="21" customWidth="1"/>
    <col min="12794" max="12794" width="3.5703125" style="21" customWidth="1"/>
    <col min="12795" max="12795" width="3.7109375" style="21" customWidth="1"/>
    <col min="12796" max="12796" width="4.5703125" style="21" customWidth="1"/>
    <col min="12797" max="12797" width="6" style="21" customWidth="1"/>
    <col min="12798" max="12798" width="6.7109375" style="21" customWidth="1"/>
    <col min="12799" max="12799" width="5" style="21" customWidth="1"/>
    <col min="12800" max="12800" width="6.7109375" style="21" customWidth="1"/>
    <col min="12801" max="12801" width="8.28515625" style="21" customWidth="1"/>
    <col min="12802" max="12803" width="6.7109375" style="21" customWidth="1"/>
    <col min="12804" max="12804" width="5.28515625" style="21" customWidth="1"/>
    <col min="12805" max="12805" width="4.28515625" style="21" customWidth="1"/>
    <col min="12806" max="12806" width="5.5703125" style="21" customWidth="1"/>
    <col min="12807" max="12807" width="6.5703125" style="21" customWidth="1"/>
    <col min="12808" max="12810" width="6.28515625" style="21" customWidth="1"/>
    <col min="12811" max="13048" width="9.28515625" style="21"/>
    <col min="13049" max="13049" width="6.28515625" style="21" customWidth="1"/>
    <col min="13050" max="13050" width="3.5703125" style="21" customWidth="1"/>
    <col min="13051" max="13051" width="3.7109375" style="21" customWidth="1"/>
    <col min="13052" max="13052" width="4.5703125" style="21" customWidth="1"/>
    <col min="13053" max="13053" width="6" style="21" customWidth="1"/>
    <col min="13054" max="13054" width="6.7109375" style="21" customWidth="1"/>
    <col min="13055" max="13055" width="5" style="21" customWidth="1"/>
    <col min="13056" max="13056" width="6.7109375" style="21" customWidth="1"/>
    <col min="13057" max="13057" width="8.28515625" style="21" customWidth="1"/>
    <col min="13058" max="13059" width="6.7109375" style="21" customWidth="1"/>
    <col min="13060" max="13060" width="5.28515625" style="21" customWidth="1"/>
    <col min="13061" max="13061" width="4.28515625" style="21" customWidth="1"/>
    <col min="13062" max="13062" width="5.5703125" style="21" customWidth="1"/>
    <col min="13063" max="13063" width="6.5703125" style="21" customWidth="1"/>
    <col min="13064" max="13066" width="6.28515625" style="21" customWidth="1"/>
    <col min="13067" max="13304" width="9.28515625" style="21"/>
    <col min="13305" max="13305" width="6.28515625" style="21" customWidth="1"/>
    <col min="13306" max="13306" width="3.5703125" style="21" customWidth="1"/>
    <col min="13307" max="13307" width="3.7109375" style="21" customWidth="1"/>
    <col min="13308" max="13308" width="4.5703125" style="21" customWidth="1"/>
    <col min="13309" max="13309" width="6" style="21" customWidth="1"/>
    <col min="13310" max="13310" width="6.7109375" style="21" customWidth="1"/>
    <col min="13311" max="13311" width="5" style="21" customWidth="1"/>
    <col min="13312" max="13312" width="6.7109375" style="21" customWidth="1"/>
    <col min="13313" max="13313" width="8.28515625" style="21" customWidth="1"/>
    <col min="13314" max="13315" width="6.7109375" style="21" customWidth="1"/>
    <col min="13316" max="13316" width="5.28515625" style="21" customWidth="1"/>
    <col min="13317" max="13317" width="4.28515625" style="21" customWidth="1"/>
    <col min="13318" max="13318" width="5.5703125" style="21" customWidth="1"/>
    <col min="13319" max="13319" width="6.5703125" style="21" customWidth="1"/>
    <col min="13320" max="13322" width="6.28515625" style="21" customWidth="1"/>
    <col min="13323" max="13560" width="9.28515625" style="21"/>
    <col min="13561" max="13561" width="6.28515625" style="21" customWidth="1"/>
    <col min="13562" max="13562" width="3.5703125" style="21" customWidth="1"/>
    <col min="13563" max="13563" width="3.7109375" style="21" customWidth="1"/>
    <col min="13564" max="13564" width="4.5703125" style="21" customWidth="1"/>
    <col min="13565" max="13565" width="6" style="21" customWidth="1"/>
    <col min="13566" max="13566" width="6.7109375" style="21" customWidth="1"/>
    <col min="13567" max="13567" width="5" style="21" customWidth="1"/>
    <col min="13568" max="13568" width="6.7109375" style="21" customWidth="1"/>
    <col min="13569" max="13569" width="8.28515625" style="21" customWidth="1"/>
    <col min="13570" max="13571" width="6.7109375" style="21" customWidth="1"/>
    <col min="13572" max="13572" width="5.28515625" style="21" customWidth="1"/>
    <col min="13573" max="13573" width="4.28515625" style="21" customWidth="1"/>
    <col min="13574" max="13574" width="5.5703125" style="21" customWidth="1"/>
    <col min="13575" max="13575" width="6.5703125" style="21" customWidth="1"/>
    <col min="13576" max="13578" width="6.28515625" style="21" customWidth="1"/>
    <col min="13579" max="13816" width="9.28515625" style="21"/>
    <col min="13817" max="13817" width="6.28515625" style="21" customWidth="1"/>
    <col min="13818" max="13818" width="3.5703125" style="21" customWidth="1"/>
    <col min="13819" max="13819" width="3.7109375" style="21" customWidth="1"/>
    <col min="13820" max="13820" width="4.5703125" style="21" customWidth="1"/>
    <col min="13821" max="13821" width="6" style="21" customWidth="1"/>
    <col min="13822" max="13822" width="6.7109375" style="21" customWidth="1"/>
    <col min="13823" max="13823" width="5" style="21" customWidth="1"/>
    <col min="13824" max="13824" width="6.7109375" style="21" customWidth="1"/>
    <col min="13825" max="13825" width="8.28515625" style="21" customWidth="1"/>
    <col min="13826" max="13827" width="6.7109375" style="21" customWidth="1"/>
    <col min="13828" max="13828" width="5.28515625" style="21" customWidth="1"/>
    <col min="13829" max="13829" width="4.28515625" style="21" customWidth="1"/>
    <col min="13830" max="13830" width="5.5703125" style="21" customWidth="1"/>
    <col min="13831" max="13831" width="6.5703125" style="21" customWidth="1"/>
    <col min="13832" max="13834" width="6.28515625" style="21" customWidth="1"/>
    <col min="13835" max="14072" width="9.28515625" style="21"/>
    <col min="14073" max="14073" width="6.28515625" style="21" customWidth="1"/>
    <col min="14074" max="14074" width="3.5703125" style="21" customWidth="1"/>
    <col min="14075" max="14075" width="3.7109375" style="21" customWidth="1"/>
    <col min="14076" max="14076" width="4.5703125" style="21" customWidth="1"/>
    <col min="14077" max="14077" width="6" style="21" customWidth="1"/>
    <col min="14078" max="14078" width="6.7109375" style="21" customWidth="1"/>
    <col min="14079" max="14079" width="5" style="21" customWidth="1"/>
    <col min="14080" max="14080" width="6.7109375" style="21" customWidth="1"/>
    <col min="14081" max="14081" width="8.28515625" style="21" customWidth="1"/>
    <col min="14082" max="14083" width="6.7109375" style="21" customWidth="1"/>
    <col min="14084" max="14084" width="5.28515625" style="21" customWidth="1"/>
    <col min="14085" max="14085" width="4.28515625" style="21" customWidth="1"/>
    <col min="14086" max="14086" width="5.5703125" style="21" customWidth="1"/>
    <col min="14087" max="14087" width="6.5703125" style="21" customWidth="1"/>
    <col min="14088" max="14090" width="6.28515625" style="21" customWidth="1"/>
    <col min="14091" max="14328" width="9.28515625" style="21"/>
    <col min="14329" max="14329" width="6.28515625" style="21" customWidth="1"/>
    <col min="14330" max="14330" width="3.5703125" style="21" customWidth="1"/>
    <col min="14331" max="14331" width="3.7109375" style="21" customWidth="1"/>
    <col min="14332" max="14332" width="4.5703125" style="21" customWidth="1"/>
    <col min="14333" max="14333" width="6" style="21" customWidth="1"/>
    <col min="14334" max="14334" width="6.7109375" style="21" customWidth="1"/>
    <col min="14335" max="14335" width="5" style="21" customWidth="1"/>
    <col min="14336" max="14336" width="6.7109375" style="21" customWidth="1"/>
    <col min="14337" max="14337" width="8.28515625" style="21" customWidth="1"/>
    <col min="14338" max="14339" width="6.7109375" style="21" customWidth="1"/>
    <col min="14340" max="14340" width="5.28515625" style="21" customWidth="1"/>
    <col min="14341" max="14341" width="4.28515625" style="21" customWidth="1"/>
    <col min="14342" max="14342" width="5.5703125" style="21" customWidth="1"/>
    <col min="14343" max="14343" width="6.5703125" style="21" customWidth="1"/>
    <col min="14344" max="14346" width="6.28515625" style="21" customWidth="1"/>
    <col min="14347" max="14584" width="9.28515625" style="21"/>
    <col min="14585" max="14585" width="6.28515625" style="21" customWidth="1"/>
    <col min="14586" max="14586" width="3.5703125" style="21" customWidth="1"/>
    <col min="14587" max="14587" width="3.7109375" style="21" customWidth="1"/>
    <col min="14588" max="14588" width="4.5703125" style="21" customWidth="1"/>
    <col min="14589" max="14589" width="6" style="21" customWidth="1"/>
    <col min="14590" max="14590" width="6.7109375" style="21" customWidth="1"/>
    <col min="14591" max="14591" width="5" style="21" customWidth="1"/>
    <col min="14592" max="14592" width="6.7109375" style="21" customWidth="1"/>
    <col min="14593" max="14593" width="8.28515625" style="21" customWidth="1"/>
    <col min="14594" max="14595" width="6.7109375" style="21" customWidth="1"/>
    <col min="14596" max="14596" width="5.28515625" style="21" customWidth="1"/>
    <col min="14597" max="14597" width="4.28515625" style="21" customWidth="1"/>
    <col min="14598" max="14598" width="5.5703125" style="21" customWidth="1"/>
    <col min="14599" max="14599" width="6.5703125" style="21" customWidth="1"/>
    <col min="14600" max="14602" width="6.28515625" style="21" customWidth="1"/>
    <col min="14603" max="14840" width="9.28515625" style="21"/>
    <col min="14841" max="14841" width="6.28515625" style="21" customWidth="1"/>
    <col min="14842" max="14842" width="3.5703125" style="21" customWidth="1"/>
    <col min="14843" max="14843" width="3.7109375" style="21" customWidth="1"/>
    <col min="14844" max="14844" width="4.5703125" style="21" customWidth="1"/>
    <col min="14845" max="14845" width="6" style="21" customWidth="1"/>
    <col min="14846" max="14846" width="6.7109375" style="21" customWidth="1"/>
    <col min="14847" max="14847" width="5" style="21" customWidth="1"/>
    <col min="14848" max="14848" width="6.7109375" style="21" customWidth="1"/>
    <col min="14849" max="14849" width="8.28515625" style="21" customWidth="1"/>
    <col min="14850" max="14851" width="6.7109375" style="21" customWidth="1"/>
    <col min="14852" max="14852" width="5.28515625" style="21" customWidth="1"/>
    <col min="14853" max="14853" width="4.28515625" style="21" customWidth="1"/>
    <col min="14854" max="14854" width="5.5703125" style="21" customWidth="1"/>
    <col min="14855" max="14855" width="6.5703125" style="21" customWidth="1"/>
    <col min="14856" max="14858" width="6.28515625" style="21" customWidth="1"/>
    <col min="14859" max="15096" width="9.28515625" style="21"/>
    <col min="15097" max="15097" width="6.28515625" style="21" customWidth="1"/>
    <col min="15098" max="15098" width="3.5703125" style="21" customWidth="1"/>
    <col min="15099" max="15099" width="3.7109375" style="21" customWidth="1"/>
    <col min="15100" max="15100" width="4.5703125" style="21" customWidth="1"/>
    <col min="15101" max="15101" width="6" style="21" customWidth="1"/>
    <col min="15102" max="15102" width="6.7109375" style="21" customWidth="1"/>
    <col min="15103" max="15103" width="5" style="21" customWidth="1"/>
    <col min="15104" max="15104" width="6.7109375" style="21" customWidth="1"/>
    <col min="15105" max="15105" width="8.28515625" style="21" customWidth="1"/>
    <col min="15106" max="15107" width="6.7109375" style="21" customWidth="1"/>
    <col min="15108" max="15108" width="5.28515625" style="21" customWidth="1"/>
    <col min="15109" max="15109" width="4.28515625" style="21" customWidth="1"/>
    <col min="15110" max="15110" width="5.5703125" style="21" customWidth="1"/>
    <col min="15111" max="15111" width="6.5703125" style="21" customWidth="1"/>
    <col min="15112" max="15114" width="6.28515625" style="21" customWidth="1"/>
    <col min="15115" max="15352" width="9.28515625" style="21"/>
    <col min="15353" max="15353" width="6.28515625" style="21" customWidth="1"/>
    <col min="15354" max="15354" width="3.5703125" style="21" customWidth="1"/>
    <col min="15355" max="15355" width="3.7109375" style="21" customWidth="1"/>
    <col min="15356" max="15356" width="4.5703125" style="21" customWidth="1"/>
    <col min="15357" max="15357" width="6" style="21" customWidth="1"/>
    <col min="15358" max="15358" width="6.7109375" style="21" customWidth="1"/>
    <col min="15359" max="15359" width="5" style="21" customWidth="1"/>
    <col min="15360" max="15360" width="6.7109375" style="21" customWidth="1"/>
    <col min="15361" max="15361" width="8.28515625" style="21" customWidth="1"/>
    <col min="15362" max="15363" width="6.7109375" style="21" customWidth="1"/>
    <col min="15364" max="15364" width="5.28515625" style="21" customWidth="1"/>
    <col min="15365" max="15365" width="4.28515625" style="21" customWidth="1"/>
    <col min="15366" max="15366" width="5.5703125" style="21" customWidth="1"/>
    <col min="15367" max="15367" width="6.5703125" style="21" customWidth="1"/>
    <col min="15368" max="15370" width="6.28515625" style="21" customWidth="1"/>
    <col min="15371" max="15608" width="9.28515625" style="21"/>
    <col min="15609" max="15609" width="6.28515625" style="21" customWidth="1"/>
    <col min="15610" max="15610" width="3.5703125" style="21" customWidth="1"/>
    <col min="15611" max="15611" width="3.7109375" style="21" customWidth="1"/>
    <col min="15612" max="15612" width="4.5703125" style="21" customWidth="1"/>
    <col min="15613" max="15613" width="6" style="21" customWidth="1"/>
    <col min="15614" max="15614" width="6.7109375" style="21" customWidth="1"/>
    <col min="15615" max="15615" width="5" style="21" customWidth="1"/>
    <col min="15616" max="15616" width="6.7109375" style="21" customWidth="1"/>
    <col min="15617" max="15617" width="8.28515625" style="21" customWidth="1"/>
    <col min="15618" max="15619" width="6.7109375" style="21" customWidth="1"/>
    <col min="15620" max="15620" width="5.28515625" style="21" customWidth="1"/>
    <col min="15621" max="15621" width="4.28515625" style="21" customWidth="1"/>
    <col min="15622" max="15622" width="5.5703125" style="21" customWidth="1"/>
    <col min="15623" max="15623" width="6.5703125" style="21" customWidth="1"/>
    <col min="15624" max="15626" width="6.28515625" style="21" customWidth="1"/>
    <col min="15627" max="15864" width="9.28515625" style="21"/>
    <col min="15865" max="15865" width="6.28515625" style="21" customWidth="1"/>
    <col min="15866" max="15866" width="3.5703125" style="21" customWidth="1"/>
    <col min="15867" max="15867" width="3.7109375" style="21" customWidth="1"/>
    <col min="15868" max="15868" width="4.5703125" style="21" customWidth="1"/>
    <col min="15869" max="15869" width="6" style="21" customWidth="1"/>
    <col min="15870" max="15870" width="6.7109375" style="21" customWidth="1"/>
    <col min="15871" max="15871" width="5" style="21" customWidth="1"/>
    <col min="15872" max="15872" width="6.7109375" style="21" customWidth="1"/>
    <col min="15873" max="15873" width="8.28515625" style="21" customWidth="1"/>
    <col min="15874" max="15875" width="6.7109375" style="21" customWidth="1"/>
    <col min="15876" max="15876" width="5.28515625" style="21" customWidth="1"/>
    <col min="15877" max="15877" width="4.28515625" style="21" customWidth="1"/>
    <col min="15878" max="15878" width="5.5703125" style="21" customWidth="1"/>
    <col min="15879" max="15879" width="6.5703125" style="21" customWidth="1"/>
    <col min="15880" max="15882" width="6.28515625" style="21" customWidth="1"/>
    <col min="15883" max="16120" width="9.28515625" style="21"/>
    <col min="16121" max="16121" width="6.28515625" style="21" customWidth="1"/>
    <col min="16122" max="16122" width="3.5703125" style="21" customWidth="1"/>
    <col min="16123" max="16123" width="3.7109375" style="21" customWidth="1"/>
    <col min="16124" max="16124" width="4.5703125" style="21" customWidth="1"/>
    <col min="16125" max="16125" width="6" style="21" customWidth="1"/>
    <col min="16126" max="16126" width="6.7109375" style="21" customWidth="1"/>
    <col min="16127" max="16127" width="5" style="21" customWidth="1"/>
    <col min="16128" max="16128" width="6.7109375" style="21" customWidth="1"/>
    <col min="16129" max="16129" width="8.28515625" style="21" customWidth="1"/>
    <col min="16130" max="16131" width="6.7109375" style="21" customWidth="1"/>
    <col min="16132" max="16132" width="5.28515625" style="21" customWidth="1"/>
    <col min="16133" max="16133" width="4.28515625" style="21" customWidth="1"/>
    <col min="16134" max="16134" width="5.5703125" style="21" customWidth="1"/>
    <col min="16135" max="16135" width="6.5703125" style="21" customWidth="1"/>
    <col min="16136" max="16138" width="6.28515625" style="21" customWidth="1"/>
    <col min="16139" max="16382" width="9.28515625" style="21"/>
    <col min="16383" max="16384" width="9.28515625" style="21" customWidth="1"/>
  </cols>
  <sheetData>
    <row r="1" spans="1:21" ht="16.5" customHeight="1" thickBot="1" x14ac:dyDescent="0.3">
      <c r="A1" s="177"/>
      <c r="B1" s="378" t="s">
        <v>87</v>
      </c>
      <c r="C1" s="378"/>
      <c r="D1" s="378"/>
      <c r="E1" s="378"/>
      <c r="F1" s="378"/>
      <c r="G1" s="378"/>
      <c r="H1" s="43"/>
      <c r="I1" s="43"/>
      <c r="J1" s="43"/>
      <c r="K1" s="390" t="s">
        <v>124</v>
      </c>
      <c r="L1" s="390"/>
      <c r="M1" s="390"/>
      <c r="N1" s="43"/>
      <c r="O1" s="391"/>
      <c r="P1" s="392"/>
    </row>
    <row r="2" spans="1:21" ht="0.6" hidden="1" customHeight="1" thickBot="1" x14ac:dyDescent="0.25">
      <c r="A2" s="380" t="s">
        <v>24</v>
      </c>
      <c r="B2" s="383" t="s">
        <v>42</v>
      </c>
      <c r="C2" s="384"/>
      <c r="D2" s="384"/>
      <c r="E2" s="384"/>
      <c r="F2" s="384"/>
      <c r="G2" s="385"/>
      <c r="H2" s="393"/>
      <c r="I2" s="393"/>
      <c r="J2" s="393"/>
      <c r="K2" s="393"/>
      <c r="L2" s="393"/>
      <c r="M2" s="393"/>
      <c r="N2" s="393"/>
      <c r="O2" s="393"/>
      <c r="P2" s="394"/>
      <c r="Q2" s="24"/>
    </row>
    <row r="3" spans="1:21" ht="15" customHeight="1" thickTop="1" thickBot="1" x14ac:dyDescent="0.25">
      <c r="A3" s="381"/>
      <c r="B3" s="386" t="s">
        <v>82</v>
      </c>
      <c r="C3" s="388" t="s">
        <v>83</v>
      </c>
      <c r="D3" s="388" t="s">
        <v>43</v>
      </c>
      <c r="E3" s="388" t="s">
        <v>44</v>
      </c>
      <c r="F3" s="395" t="s">
        <v>103</v>
      </c>
      <c r="G3" s="366" t="s">
        <v>45</v>
      </c>
      <c r="H3" s="193" t="s">
        <v>90</v>
      </c>
      <c r="I3" s="194" t="s">
        <v>91</v>
      </c>
      <c r="J3" s="194" t="s">
        <v>91</v>
      </c>
      <c r="K3" s="194" t="s">
        <v>91</v>
      </c>
      <c r="L3" s="201" t="s">
        <v>91</v>
      </c>
      <c r="M3" s="398" t="s">
        <v>92</v>
      </c>
      <c r="N3" s="399"/>
      <c r="O3" s="399"/>
      <c r="P3" s="399"/>
      <c r="Q3" s="400"/>
    </row>
    <row r="4" spans="1:21" ht="27" customHeight="1" x14ac:dyDescent="0.2">
      <c r="A4" s="382"/>
      <c r="B4" s="387"/>
      <c r="C4" s="389"/>
      <c r="D4" s="389"/>
      <c r="E4" s="389"/>
      <c r="F4" s="396"/>
      <c r="G4" s="397"/>
      <c r="H4" s="195" t="s">
        <v>94</v>
      </c>
      <c r="I4" s="195" t="s">
        <v>93</v>
      </c>
      <c r="J4" s="195" t="s">
        <v>95</v>
      </c>
      <c r="K4" s="195" t="s">
        <v>96</v>
      </c>
      <c r="L4" s="202" t="s">
        <v>100</v>
      </c>
      <c r="M4" s="223" t="s">
        <v>93</v>
      </c>
      <c r="N4" s="224" t="s">
        <v>96</v>
      </c>
      <c r="O4" s="224" t="s">
        <v>94</v>
      </c>
      <c r="P4" s="225" t="s">
        <v>97</v>
      </c>
      <c r="Q4" s="308" t="s">
        <v>100</v>
      </c>
      <c r="R4" s="28"/>
      <c r="S4" s="28"/>
      <c r="T4" s="29"/>
      <c r="U4" s="29"/>
    </row>
    <row r="5" spans="1:21" ht="14.65" customHeight="1" x14ac:dyDescent="0.2">
      <c r="A5" s="35">
        <v>1</v>
      </c>
      <c r="B5" s="36">
        <v>4</v>
      </c>
      <c r="C5" s="37">
        <v>24</v>
      </c>
      <c r="D5" s="37">
        <v>106</v>
      </c>
      <c r="E5" s="273">
        <v>0.51</v>
      </c>
      <c r="F5" s="159">
        <v>95</v>
      </c>
      <c r="G5" s="38">
        <v>1</v>
      </c>
      <c r="H5" s="299">
        <f>'[1]1'!$E$42</f>
        <v>51</v>
      </c>
      <c r="I5" s="300">
        <f>'[1]1'!$B$33*12.92/2</f>
        <v>2894.08</v>
      </c>
      <c r="J5" s="299">
        <f>'[1]1'!$B$42</f>
        <v>380</v>
      </c>
      <c r="K5" s="300">
        <f>'[1]1'!$F$33</f>
        <v>410.40000000000003</v>
      </c>
      <c r="L5" s="301">
        <f>'[1]1'!$H$42</f>
        <v>28</v>
      </c>
      <c r="M5" s="311">
        <f>'[1]1'!$C$34</f>
        <v>52.978929833238539</v>
      </c>
      <c r="N5" s="306">
        <f>'[1]1'!$F$34</f>
        <v>7.5127684112260535</v>
      </c>
      <c r="O5" s="306">
        <f>'[1]1'!$F$43</f>
        <v>0.93360426162896859</v>
      </c>
      <c r="P5" s="306">
        <f>'[1]1'!$C$43</f>
        <v>6.9562670474315302</v>
      </c>
      <c r="Q5" s="309">
        <f>'[1]1'!$H$43</f>
        <v>0.51256704560021804</v>
      </c>
    </row>
    <row r="6" spans="1:21" ht="14.65" customHeight="1" x14ac:dyDescent="0.2">
      <c r="A6" s="35">
        <v>2</v>
      </c>
      <c r="B6" s="36">
        <v>4</v>
      </c>
      <c r="C6" s="37">
        <v>24</v>
      </c>
      <c r="D6" s="37">
        <v>96</v>
      </c>
      <c r="E6" s="273">
        <v>0.48</v>
      </c>
      <c r="F6" s="159">
        <v>143</v>
      </c>
      <c r="G6" s="38">
        <v>1</v>
      </c>
      <c r="H6" s="299">
        <f>'[1]2'!$E$42</f>
        <v>45</v>
      </c>
      <c r="I6" s="300">
        <f>'[1]2'!$B$33*12.92/2</f>
        <v>1963.84</v>
      </c>
      <c r="J6" s="299">
        <f>'[1]2'!$B$42</f>
        <v>320</v>
      </c>
      <c r="K6" s="300">
        <f>'[1]2'!$F$33</f>
        <v>342</v>
      </c>
      <c r="L6" s="301">
        <f>'[1]2'!$H$42</f>
        <v>83</v>
      </c>
      <c r="M6" s="311">
        <f>'[1]2'!$C$34</f>
        <v>42.735466798987026</v>
      </c>
      <c r="N6" s="306">
        <f>'[1]2'!$F$34</f>
        <v>7.4423220044675551</v>
      </c>
      <c r="O6" s="306">
        <f>'[1]2'!$F$43</f>
        <v>0.97925289532467841</v>
      </c>
      <c r="P6" s="306">
        <f>'[1]2'!$C$43</f>
        <v>6.9635761445310465</v>
      </c>
      <c r="Q6" s="309">
        <f>'[1]2'!$H$43</f>
        <v>1.8061775624877401</v>
      </c>
    </row>
    <row r="7" spans="1:21" ht="14.65" customHeight="1" x14ac:dyDescent="0.2">
      <c r="A7" s="35">
        <v>3</v>
      </c>
      <c r="B7" s="36">
        <v>4</v>
      </c>
      <c r="C7" s="37">
        <v>17.5</v>
      </c>
      <c r="D7" s="37">
        <v>99</v>
      </c>
      <c r="E7" s="273">
        <v>0.96</v>
      </c>
      <c r="F7" s="159">
        <v>155</v>
      </c>
      <c r="G7" s="38">
        <v>1</v>
      </c>
      <c r="H7" s="299">
        <f>'[1]3'!$E$42</f>
        <v>32</v>
      </c>
      <c r="I7" s="300">
        <f>'[1]3'!$B$33*12.92/2</f>
        <v>1395.36</v>
      </c>
      <c r="J7" s="299">
        <f>'[1]3'!$B$42</f>
        <v>280</v>
      </c>
      <c r="K7" s="300">
        <f>'[1]3'!F$33</f>
        <v>342</v>
      </c>
      <c r="L7" s="301">
        <f>'[1]3'!$H$42</f>
        <v>42</v>
      </c>
      <c r="M7" s="311">
        <f>'[1]3'!$C$34</f>
        <v>41.619241919892403</v>
      </c>
      <c r="N7" s="306">
        <f>'[1]3'!$F$34</f>
        <v>10.20079458820892</v>
      </c>
      <c r="O7" s="306">
        <f>'[1]3'!$F$43</f>
        <v>0.95446031234703355</v>
      </c>
      <c r="P7" s="306">
        <f>'[1]3'!$C$43</f>
        <v>8.3515277330365425</v>
      </c>
      <c r="Q7" s="309">
        <f>'[1]3'!$H$43</f>
        <v>1.2527291599554815</v>
      </c>
    </row>
    <row r="8" spans="1:21" ht="14.65" customHeight="1" x14ac:dyDescent="0.2">
      <c r="A8" s="35">
        <v>4</v>
      </c>
      <c r="B8" s="36">
        <v>3</v>
      </c>
      <c r="C8" s="37">
        <v>24</v>
      </c>
      <c r="D8" s="37">
        <v>105</v>
      </c>
      <c r="E8" s="273">
        <v>0.05</v>
      </c>
      <c r="F8" s="159">
        <v>173</v>
      </c>
      <c r="G8" s="38">
        <v>1</v>
      </c>
      <c r="H8" s="299">
        <f>'[1]4'!$E$42</f>
        <v>44</v>
      </c>
      <c r="I8" s="300">
        <f>'[1]4'!$B$33*12.92/2</f>
        <v>1899.24</v>
      </c>
      <c r="J8" s="299">
        <f>'[1]4'!$B$42</f>
        <v>320</v>
      </c>
      <c r="K8" s="300">
        <f>'[1]4'!$F$33</f>
        <v>410.40000000000003</v>
      </c>
      <c r="L8" s="301">
        <f>'[1]4'!$H$42</f>
        <v>61</v>
      </c>
      <c r="M8" s="311">
        <f>'[1]4'!$C$34</f>
        <v>41.861510791348991</v>
      </c>
      <c r="N8" s="306">
        <f>'[1]4'!$F$34</f>
        <v>9.0457046127764933</v>
      </c>
      <c r="O8" s="306">
        <f>'[1]4'!$F$43</f>
        <v>0.96981238538539394</v>
      </c>
      <c r="P8" s="306">
        <f>'[1]4'!$C$43</f>
        <v>7.0531809846210471</v>
      </c>
      <c r="Q8" s="309">
        <f>'[1]4'!$H$43</f>
        <v>1.344512625193387</v>
      </c>
    </row>
    <row r="9" spans="1:21" ht="14.65" customHeight="1" x14ac:dyDescent="0.2">
      <c r="A9" s="35">
        <v>5</v>
      </c>
      <c r="B9" s="36">
        <v>3</v>
      </c>
      <c r="C9" s="37">
        <v>15</v>
      </c>
      <c r="D9" s="37">
        <v>0</v>
      </c>
      <c r="E9" s="273">
        <v>0</v>
      </c>
      <c r="F9" s="159">
        <v>0</v>
      </c>
      <c r="G9" s="38">
        <v>0</v>
      </c>
      <c r="H9" s="299">
        <f>'[1]5'!$E$42</f>
        <v>27</v>
      </c>
      <c r="I9" s="300">
        <f>'[1]5'!$B$33*12.92/2</f>
        <v>1317.84</v>
      </c>
      <c r="J9" s="299">
        <f>'[1]5'!$B$42</f>
        <v>200</v>
      </c>
      <c r="K9" s="300">
        <f>'[1]5'!$F$33</f>
        <v>256.5</v>
      </c>
      <c r="L9" s="301">
        <f>'[1]5'!$H$42</f>
        <v>29</v>
      </c>
      <c r="M9" s="311">
        <f>'[1]5'!$C$34</f>
        <v>42.249836494463821</v>
      </c>
      <c r="N9" s="306">
        <f>'[1]5'!$F$34</f>
        <v>8.2233678298048094</v>
      </c>
      <c r="O9" s="306">
        <f>'[1]5'!$F$43</f>
        <v>0.86561766629524317</v>
      </c>
      <c r="P9" s="306">
        <f>'[1]5'!$C$43</f>
        <v>6.411982713298098</v>
      </c>
      <c r="Q9" s="309">
        <f>'[1]5'!$H$43</f>
        <v>0.9297374934282242</v>
      </c>
    </row>
    <row r="10" spans="1:21" ht="14.65" customHeight="1" x14ac:dyDescent="0.2">
      <c r="A10" s="35">
        <v>6</v>
      </c>
      <c r="B10" s="36">
        <v>4</v>
      </c>
      <c r="C10" s="37">
        <v>24</v>
      </c>
      <c r="D10" s="37">
        <v>0</v>
      </c>
      <c r="E10" s="273">
        <v>0</v>
      </c>
      <c r="F10" s="159">
        <v>0</v>
      </c>
      <c r="G10" s="38">
        <v>0</v>
      </c>
      <c r="H10" s="299">
        <f>'[1]6'!$E$42</f>
        <v>47</v>
      </c>
      <c r="I10" s="300">
        <f>'[1]6'!$B$33*12.92/2</f>
        <v>2306.2199999999998</v>
      </c>
      <c r="J10" s="299">
        <f>'[1]6'!$B$42</f>
        <v>380</v>
      </c>
      <c r="K10" s="300">
        <f>'[1]6'!$F$33</f>
        <v>495.90000000000003</v>
      </c>
      <c r="L10" s="301">
        <f>'[1]6'!$H$42</f>
        <v>93</v>
      </c>
      <c r="M10" s="311">
        <f>'[1]6'!$C$34</f>
        <v>46.55306058181931</v>
      </c>
      <c r="N10" s="306">
        <f>'[1]6'!$F$34</f>
        <v>10.010173679234505</v>
      </c>
      <c r="O10" s="306">
        <f>'[1]6'!$F$43</f>
        <v>0.94873596072599664</v>
      </c>
      <c r="P10" s="306">
        <f>'[1]6'!$C$43</f>
        <v>7.670631171827206</v>
      </c>
      <c r="Q10" s="309">
        <f>'[1]6'!$H$43</f>
        <v>1.8772860499471846</v>
      </c>
    </row>
    <row r="11" spans="1:21" ht="14.65" customHeight="1" x14ac:dyDescent="0.2">
      <c r="A11" s="35">
        <v>7</v>
      </c>
      <c r="B11" s="36">
        <v>4</v>
      </c>
      <c r="C11" s="37">
        <v>20</v>
      </c>
      <c r="D11" s="37">
        <v>109</v>
      </c>
      <c r="E11" s="273">
        <v>1.29</v>
      </c>
      <c r="F11" s="159">
        <v>162</v>
      </c>
      <c r="G11" s="38">
        <v>1</v>
      </c>
      <c r="H11" s="299">
        <f>'[1]7'!$E$42</f>
        <v>36</v>
      </c>
      <c r="I11" s="300">
        <f>'[1]7'!$B$33*12.92/2</f>
        <v>2164.1</v>
      </c>
      <c r="J11" s="299">
        <f>'[1]7'!$B$42</f>
        <v>220</v>
      </c>
      <c r="K11" s="300">
        <f>'[1]7'!$F$33</f>
        <v>453.15000000000003</v>
      </c>
      <c r="L11" s="301">
        <f>'[1]7'!$H$42</f>
        <v>19</v>
      </c>
      <c r="M11" s="311">
        <f>'[1]7'!$C$34</f>
        <v>54.859283820306118</v>
      </c>
      <c r="N11" s="306">
        <f>'[1]7'!$F$34</f>
        <v>11.4872161467454</v>
      </c>
      <c r="O11" s="306">
        <f>'[1]7'!$F$43</f>
        <v>0.91258916756666519</v>
      </c>
      <c r="P11" s="306">
        <f>'[1]7'!$C$43</f>
        <v>5.5769338017962875</v>
      </c>
      <c r="Q11" s="309">
        <f>'[1]7'!$H$43</f>
        <v>0.48164428288240663</v>
      </c>
    </row>
    <row r="12" spans="1:21" ht="14.65" customHeight="1" x14ac:dyDescent="0.2">
      <c r="A12" s="35">
        <v>8</v>
      </c>
      <c r="B12" s="36">
        <v>3</v>
      </c>
      <c r="C12" s="37">
        <v>24</v>
      </c>
      <c r="D12" s="37">
        <v>118</v>
      </c>
      <c r="E12" s="273">
        <v>0.51</v>
      </c>
      <c r="F12" s="159">
        <v>100</v>
      </c>
      <c r="G12" s="38">
        <v>1</v>
      </c>
      <c r="H12" s="299">
        <f>'[1]8'!$E$42</f>
        <v>37</v>
      </c>
      <c r="I12" s="300">
        <f>'[1]8'!$B$33*12.92/2</f>
        <v>2306.2199999999998</v>
      </c>
      <c r="J12" s="299">
        <f>'[1]8'!$B$42</f>
        <v>300</v>
      </c>
      <c r="K12" s="300">
        <f>'[1]8'!$F$33</f>
        <v>367.65000000000003</v>
      </c>
      <c r="L12" s="301">
        <f>'[1]8'!$H$42</f>
        <v>7</v>
      </c>
      <c r="M12" s="311">
        <f>'[1]8'!$C$34</f>
        <v>53.590151134907536</v>
      </c>
      <c r="N12" s="306">
        <f>'[1]8'!$F$34</f>
        <v>8.5431654676261424</v>
      </c>
      <c r="O12" s="306">
        <f>'[1]8'!$F$43</f>
        <v>0.85977729444353923</v>
      </c>
      <c r="P12" s="306">
        <f>'[1]8'!$C$43</f>
        <v>6.9711672522449133</v>
      </c>
      <c r="Q12" s="309">
        <f>'[1]8'!$H$43</f>
        <v>0.16266056921904795</v>
      </c>
    </row>
    <row r="13" spans="1:21" ht="14.65" customHeight="1" x14ac:dyDescent="0.2">
      <c r="A13" s="35">
        <v>9</v>
      </c>
      <c r="B13" s="36">
        <v>3</v>
      </c>
      <c r="C13" s="37">
        <v>24</v>
      </c>
      <c r="D13" s="37">
        <v>110</v>
      </c>
      <c r="E13" s="273">
        <v>0.72</v>
      </c>
      <c r="F13" s="159">
        <v>159</v>
      </c>
      <c r="G13" s="38">
        <v>1</v>
      </c>
      <c r="H13" s="299">
        <f>'[1]9'!$E$42</f>
        <v>42</v>
      </c>
      <c r="I13" s="300">
        <f>'[1]9'!$B$33*12.92/2</f>
        <v>2577.54</v>
      </c>
      <c r="J13" s="299">
        <f>'[1]9'!$B$42</f>
        <v>320</v>
      </c>
      <c r="K13" s="300">
        <f>'[1]9'!$F$33</f>
        <v>384.75000000000006</v>
      </c>
      <c r="L13" s="301">
        <f>'[1]9'!$H$42</f>
        <v>19</v>
      </c>
      <c r="M13" s="311">
        <f>'[1]9'!$C$34</f>
        <v>54.507505107042277</v>
      </c>
      <c r="N13" s="306">
        <f>'[1]9'!$F$34</f>
        <v>8.1363480644081267</v>
      </c>
      <c r="O13" s="306">
        <f>'[1]9'!$F$43</f>
        <v>0.88817834621219283</v>
      </c>
      <c r="P13" s="306">
        <f>'[1]9'!$C$43</f>
        <v>6.767073113997661</v>
      </c>
      <c r="Q13" s="309">
        <f>'[1]9'!$H$43</f>
        <v>0.4017949661436111</v>
      </c>
    </row>
    <row r="14" spans="1:21" ht="14.65" customHeight="1" x14ac:dyDescent="0.2">
      <c r="A14" s="35">
        <v>10</v>
      </c>
      <c r="B14" s="36">
        <v>3</v>
      </c>
      <c r="C14" s="37">
        <v>24</v>
      </c>
      <c r="D14" s="37">
        <v>103</v>
      </c>
      <c r="E14" s="273">
        <v>0.51</v>
      </c>
      <c r="F14" s="159">
        <v>151</v>
      </c>
      <c r="G14" s="38">
        <v>1</v>
      </c>
      <c r="H14" s="299">
        <f>'[1]10'!$E$42</f>
        <v>42</v>
      </c>
      <c r="I14" s="300">
        <f>'[1]10'!$B$33*12.92/2</f>
        <v>2674.44</v>
      </c>
      <c r="J14" s="299">
        <f>'[1]10'!$B$42</f>
        <v>340</v>
      </c>
      <c r="K14" s="300">
        <f>'[1]10'!$F$33</f>
        <v>427.50000000000006</v>
      </c>
      <c r="L14" s="301">
        <f>'[1]10'!$H$42</f>
        <v>30</v>
      </c>
      <c r="M14" s="311">
        <f>'[1]10'!$C$34</f>
        <v>55.964443105205966</v>
      </c>
      <c r="N14" s="306">
        <f>'[1]10'!$F$34</f>
        <v>8.9457230027503165</v>
      </c>
      <c r="O14" s="306">
        <f>'[1]10'!$F$43</f>
        <v>0.87887804939301328</v>
      </c>
      <c r="P14" s="306">
        <f>'[1]10'!$C$43</f>
        <v>7.1147270665148703</v>
      </c>
      <c r="Q14" s="309">
        <f>'[1]10'!$H$43</f>
        <v>0.62777003528072384</v>
      </c>
    </row>
    <row r="15" spans="1:21" ht="14.65" customHeight="1" x14ac:dyDescent="0.2">
      <c r="A15" s="35">
        <v>11</v>
      </c>
      <c r="B15" s="36">
        <v>3</v>
      </c>
      <c r="C15" s="37">
        <v>19</v>
      </c>
      <c r="D15" s="37">
        <v>0</v>
      </c>
      <c r="E15" s="273">
        <v>0</v>
      </c>
      <c r="F15" s="159">
        <v>0</v>
      </c>
      <c r="G15" s="38">
        <v>0</v>
      </c>
      <c r="H15" s="299">
        <f>'[1]11'!$E$42</f>
        <v>29</v>
      </c>
      <c r="I15" s="300">
        <f>'[1]11'!$B$33*12.92/2</f>
        <v>1744.2</v>
      </c>
      <c r="J15" s="299">
        <f>'[1]11'!$B$42</f>
        <v>100</v>
      </c>
      <c r="K15" s="300">
        <f>'[1]11'!$F$33</f>
        <v>299.25</v>
      </c>
      <c r="L15" s="301">
        <f>'[1]11'!$H$42</f>
        <v>72</v>
      </c>
      <c r="M15" s="311">
        <f>'[1]11'!$C$34</f>
        <v>51.894960458400412</v>
      </c>
      <c r="N15" s="306">
        <f>'[1]11'!$F$34</f>
        <v>8.9035471374706567</v>
      </c>
      <c r="O15" s="306">
        <f>'[1]11'!$F$43</f>
        <v>0.86283330655521839</v>
      </c>
      <c r="P15" s="306">
        <f>'[1]11'!$C$43</f>
        <v>2.9752872639835113</v>
      </c>
      <c r="Q15" s="309">
        <f>'[1]11'!$H$43</f>
        <v>2.1422068300681283</v>
      </c>
    </row>
    <row r="16" spans="1:21" ht="14.65" customHeight="1" x14ac:dyDescent="0.2">
      <c r="A16" s="35">
        <v>12</v>
      </c>
      <c r="B16" s="36">
        <v>3</v>
      </c>
      <c r="C16" s="37">
        <v>19</v>
      </c>
      <c r="D16" s="37">
        <v>0</v>
      </c>
      <c r="E16" s="273">
        <v>0</v>
      </c>
      <c r="F16" s="159">
        <v>0</v>
      </c>
      <c r="G16" s="38">
        <v>0</v>
      </c>
      <c r="H16" s="299">
        <f>'[1]12'!$E$42</f>
        <v>29</v>
      </c>
      <c r="I16" s="300">
        <f>'[1]12'!$B$33*12.92/2</f>
        <v>1369.52</v>
      </c>
      <c r="J16" s="299">
        <f>'[1]12'!$B$42</f>
        <v>440</v>
      </c>
      <c r="K16" s="300">
        <f>'[1]12'!$F$33</f>
        <v>299.25</v>
      </c>
      <c r="L16" s="301">
        <f>'[1]12'!$H$42</f>
        <v>35</v>
      </c>
      <c r="M16" s="311">
        <f>'[1]12'!$C$34</f>
        <v>41.259053059064819</v>
      </c>
      <c r="N16" s="306">
        <f>'[1]12'!$F$34</f>
        <v>9.0154007447318367</v>
      </c>
      <c r="O16" s="306">
        <f>'[1]12'!$F$43</f>
        <v>0.87367292095981053</v>
      </c>
      <c r="P16" s="306">
        <f>'[1]12'!$C$43</f>
        <v>13.255727076631606</v>
      </c>
      <c r="Q16" s="309">
        <f>'[1]12'!$H$43</f>
        <v>1.0544328356411505</v>
      </c>
    </row>
    <row r="17" spans="1:17" ht="14.65" customHeight="1" x14ac:dyDescent="0.2">
      <c r="A17" s="35">
        <v>13</v>
      </c>
      <c r="B17" s="36">
        <v>3</v>
      </c>
      <c r="C17" s="37">
        <v>21.75</v>
      </c>
      <c r="D17" s="37">
        <v>99</v>
      </c>
      <c r="E17" s="273">
        <v>0.49</v>
      </c>
      <c r="F17" s="159">
        <v>136</v>
      </c>
      <c r="G17" s="38">
        <v>1</v>
      </c>
      <c r="H17" s="299">
        <f>'[1]13'!$E$42</f>
        <v>39</v>
      </c>
      <c r="I17" s="300">
        <f>'[1]13'!$B$33*12.92/2</f>
        <v>1589.16</v>
      </c>
      <c r="J17" s="299">
        <f>'[1]13'!$B$42</f>
        <v>320</v>
      </c>
      <c r="K17" s="300">
        <f>'[1]13'!$F$33</f>
        <v>324.90000000000003</v>
      </c>
      <c r="L17" s="301">
        <f>'[1]13'!$H$42</f>
        <v>20</v>
      </c>
      <c r="M17" s="311">
        <f>'[1]13'!$C$34</f>
        <v>43.306082406823322</v>
      </c>
      <c r="N17" s="306">
        <f>'[1]13'!$F$34</f>
        <v>8.8538260300894152</v>
      </c>
      <c r="O17" s="306">
        <f>'[1]13'!$F$43</f>
        <v>1.0627861347291081</v>
      </c>
      <c r="P17" s="306">
        <f>'[1]13'!$C$43</f>
        <v>8.7202964900849889</v>
      </c>
      <c r="Q17" s="309">
        <f>'[1]13'!$H$43</f>
        <v>0.5450185306303118</v>
      </c>
    </row>
    <row r="18" spans="1:17" ht="14.65" customHeight="1" x14ac:dyDescent="0.2">
      <c r="A18" s="35">
        <v>14</v>
      </c>
      <c r="B18" s="36">
        <v>3</v>
      </c>
      <c r="C18" s="37">
        <v>24</v>
      </c>
      <c r="D18" s="37">
        <v>90</v>
      </c>
      <c r="E18" s="273">
        <v>0.51</v>
      </c>
      <c r="F18" s="159">
        <v>156</v>
      </c>
      <c r="G18" s="38">
        <v>1</v>
      </c>
      <c r="H18" s="299">
        <f>'[1]14'!$E$42</f>
        <v>44</v>
      </c>
      <c r="I18" s="300">
        <f>'[1]14'!$B$33*12.92/2</f>
        <v>1815.26</v>
      </c>
      <c r="J18" s="299">
        <f>'[1]14'!$B$42</f>
        <v>360</v>
      </c>
      <c r="K18" s="300">
        <f>'[1]14'!$F$33</f>
        <v>342</v>
      </c>
      <c r="L18" s="301">
        <f>'[1]14'!$H$42</f>
        <v>43</v>
      </c>
      <c r="M18" s="311">
        <f>'[1]14'!$C$34</f>
        <v>41.145004601227157</v>
      </c>
      <c r="N18" s="306">
        <f>'[1]14'!$F$34</f>
        <v>7.7518325604154148</v>
      </c>
      <c r="O18" s="306">
        <f>'[1]14'!$F$43</f>
        <v>0.99731179139847448</v>
      </c>
      <c r="P18" s="306">
        <f>'[1]14'!$C$43</f>
        <v>8.1598237478057012</v>
      </c>
      <c r="Q18" s="309">
        <f>'[1]14'!$H$43</f>
        <v>0.97464561432123642</v>
      </c>
    </row>
    <row r="19" spans="1:17" ht="14.65" customHeight="1" x14ac:dyDescent="0.2">
      <c r="A19" s="35">
        <v>15</v>
      </c>
      <c r="B19" s="36">
        <v>3</v>
      </c>
      <c r="C19" s="37">
        <v>24</v>
      </c>
      <c r="D19" s="37">
        <v>99</v>
      </c>
      <c r="E19" s="273">
        <v>0.96</v>
      </c>
      <c r="F19" s="159">
        <v>108</v>
      </c>
      <c r="G19" s="38">
        <v>1</v>
      </c>
      <c r="H19" s="299">
        <f>'[1]15'!$E$42</f>
        <v>48</v>
      </c>
      <c r="I19" s="300">
        <f>'[1]15'!$B$33*12.92/2</f>
        <v>1744.2</v>
      </c>
      <c r="J19" s="299">
        <f>'[1]15'!$B$42</f>
        <v>340</v>
      </c>
      <c r="K19" s="300">
        <f>'[1]15'!$F$33</f>
        <v>384.75000000000006</v>
      </c>
      <c r="L19" s="301">
        <f>'[1]15'!$H$42</f>
        <v>12</v>
      </c>
      <c r="M19" s="311">
        <f>'[1]15'!$C$34</f>
        <v>41.577870904051522</v>
      </c>
      <c r="N19" s="306">
        <f>'[1]15'!$F$34</f>
        <v>9.1715891700113676</v>
      </c>
      <c r="O19" s="306">
        <f>'[1]15'!$F$43</f>
        <v>1.1442138535686692</v>
      </c>
      <c r="P19" s="306">
        <f>'[1]15'!$C$43</f>
        <v>8.1048481294447416</v>
      </c>
      <c r="Q19" s="309">
        <f>'[1]15'!$H$43</f>
        <v>0.28605346339216731</v>
      </c>
    </row>
    <row r="20" spans="1:17" ht="14.65" customHeight="1" x14ac:dyDescent="0.2">
      <c r="A20" s="35">
        <v>16</v>
      </c>
      <c r="B20" s="36">
        <v>3</v>
      </c>
      <c r="C20" s="37">
        <v>16.75</v>
      </c>
      <c r="D20" s="37">
        <v>0</v>
      </c>
      <c r="E20" s="273">
        <v>0</v>
      </c>
      <c r="F20" s="159">
        <v>0</v>
      </c>
      <c r="G20" s="38">
        <v>0</v>
      </c>
      <c r="H20" s="299">
        <f>'[1]16'!$E$42</f>
        <v>38</v>
      </c>
      <c r="I20" s="300">
        <f>'[1]16'!$B$33*12.92/2</f>
        <v>1388.9</v>
      </c>
      <c r="J20" s="299">
        <f>'[1]16'!$B$42</f>
        <v>280</v>
      </c>
      <c r="K20" s="300">
        <f>'[1]16'!$F$33</f>
        <v>282.15000000000003</v>
      </c>
      <c r="L20" s="301">
        <f>'[1]16'!$H$42</f>
        <v>29</v>
      </c>
      <c r="M20" s="311">
        <f>'[1]16'!$C$34</f>
        <v>41.221478262962421</v>
      </c>
      <c r="N20" s="306">
        <f>'[1]16'!$F$34</f>
        <v>8.373993874213296</v>
      </c>
      <c r="O20" s="306">
        <f>'[1]16'!$F$43</f>
        <v>1.1278106227896694</v>
      </c>
      <c r="P20" s="306">
        <f>'[1]16'!$C$43</f>
        <v>8.3101835363449315</v>
      </c>
      <c r="Q20" s="309">
        <f>'[1]16'!$H$43</f>
        <v>0.86069758055001089</v>
      </c>
    </row>
    <row r="21" spans="1:17" ht="14.65" customHeight="1" x14ac:dyDescent="0.2">
      <c r="A21" s="35">
        <v>17</v>
      </c>
      <c r="B21" s="36">
        <v>4</v>
      </c>
      <c r="C21" s="37">
        <v>20</v>
      </c>
      <c r="D21" s="37">
        <v>0</v>
      </c>
      <c r="E21" s="273">
        <v>0</v>
      </c>
      <c r="F21" s="159">
        <v>0</v>
      </c>
      <c r="G21" s="38">
        <v>0</v>
      </c>
      <c r="H21" s="299">
        <f>'[1]17'!$E$42</f>
        <v>44</v>
      </c>
      <c r="I21" s="300">
        <f>'[1]17'!$B$33*12.92/2</f>
        <v>1854.02</v>
      </c>
      <c r="J21" s="299">
        <f>'[1]17'!$B$42</f>
        <v>400</v>
      </c>
      <c r="K21" s="300">
        <f>'[1]17'!$F$33</f>
        <v>384.75000000000006</v>
      </c>
      <c r="L21" s="301">
        <f>'[1]17'!$H$42</f>
        <v>26</v>
      </c>
      <c r="M21" s="311">
        <f>'[1]17'!$C$34</f>
        <v>42.505651310694958</v>
      </c>
      <c r="N21" s="306">
        <f>'[1]17'!$F$34</f>
        <v>8.8208591826355107</v>
      </c>
      <c r="O21" s="306">
        <f>'[1]17'!$F$43</f>
        <v>1.0087532268640997</v>
      </c>
      <c r="P21" s="306">
        <f>'[1]17'!$C$43</f>
        <v>9.170483880582724</v>
      </c>
      <c r="Q21" s="309">
        <f>'[1]17'!$H$43</f>
        <v>0.59608145223787712</v>
      </c>
    </row>
    <row r="22" spans="1:17" ht="14.65" customHeight="1" x14ac:dyDescent="0.2">
      <c r="A22" s="35">
        <v>18</v>
      </c>
      <c r="B22" s="36">
        <v>4</v>
      </c>
      <c r="C22" s="37">
        <v>24</v>
      </c>
      <c r="D22" s="37">
        <v>105</v>
      </c>
      <c r="E22" s="273">
        <v>1.96</v>
      </c>
      <c r="F22" s="159">
        <v>126</v>
      </c>
      <c r="G22" s="38">
        <v>1</v>
      </c>
      <c r="H22" s="299">
        <f>'[1]18'!$E$42</f>
        <v>59</v>
      </c>
      <c r="I22" s="300">
        <f>'[1]18'!$B$33*12.92/2</f>
        <v>2403.12</v>
      </c>
      <c r="J22" s="299">
        <f>'[1]18'!$B$42</f>
        <v>440</v>
      </c>
      <c r="K22" s="300">
        <f>'[1]18'!$F$33</f>
        <v>495.90000000000003</v>
      </c>
      <c r="L22" s="301">
        <f>'[1]18'!$H$42</f>
        <v>33</v>
      </c>
      <c r="M22" s="311">
        <f>'[1]18'!$C$34</f>
        <v>44.742839268941324</v>
      </c>
      <c r="N22" s="306">
        <f>'[1]18'!$F$34</f>
        <v>9.2329862817786896</v>
      </c>
      <c r="O22" s="306">
        <f>'[1]18'!$F$43</f>
        <v>1.0985000819216428</v>
      </c>
      <c r="P22" s="306">
        <f>'[1]18'!$C$43</f>
        <v>8.1922040007715733</v>
      </c>
      <c r="Q22" s="309">
        <f>'[1]18'!$H$43</f>
        <v>0.61441530005786804</v>
      </c>
    </row>
    <row r="23" spans="1:17" ht="14.65" customHeight="1" x14ac:dyDescent="0.2">
      <c r="A23" s="35">
        <v>19</v>
      </c>
      <c r="B23" s="36">
        <v>3</v>
      </c>
      <c r="C23" s="37">
        <v>18.5</v>
      </c>
      <c r="D23" s="37">
        <v>136</v>
      </c>
      <c r="E23" s="273">
        <v>0.68</v>
      </c>
      <c r="F23" s="159">
        <v>100</v>
      </c>
      <c r="G23" s="38">
        <v>1</v>
      </c>
      <c r="H23" s="299">
        <f>'[1]19'!$E$42</f>
        <v>34</v>
      </c>
      <c r="I23" s="300">
        <f>'[1]19'!$B$33*12.92/2</f>
        <v>1589.16</v>
      </c>
      <c r="J23" s="299">
        <f>'[1]19'!$B$42</f>
        <v>200</v>
      </c>
      <c r="K23" s="300">
        <f>'[1]19'!$F$33</f>
        <v>256.5</v>
      </c>
      <c r="L23" s="301">
        <f>'[1]19'!$H$42</f>
        <v>7</v>
      </c>
      <c r="M23" s="311">
        <f>'[1]19'!$C$34</f>
        <v>50.276190656961525</v>
      </c>
      <c r="N23" s="306">
        <f>'[1]19'!$F$34</f>
        <v>8.1148801275583509</v>
      </c>
      <c r="O23" s="306">
        <f>'[1]19'!$F$43</f>
        <v>1.075656625095454</v>
      </c>
      <c r="P23" s="306">
        <f>'[1]19'!$C$43</f>
        <v>6.3273919123261999</v>
      </c>
      <c r="Q23" s="309">
        <f>'[1]19'!$H$43</f>
        <v>0.221458716931417</v>
      </c>
    </row>
    <row r="24" spans="1:17" ht="14.65" customHeight="1" x14ac:dyDescent="0.2">
      <c r="A24" s="35">
        <v>20</v>
      </c>
      <c r="B24" s="36">
        <v>3</v>
      </c>
      <c r="C24" s="37">
        <v>24</v>
      </c>
      <c r="D24" s="37">
        <v>0</v>
      </c>
      <c r="E24" s="273">
        <v>0</v>
      </c>
      <c r="F24" s="159">
        <v>0</v>
      </c>
      <c r="G24" s="38">
        <v>0</v>
      </c>
      <c r="H24" s="299">
        <f>'[1]20'!$E$42</f>
        <v>52</v>
      </c>
      <c r="I24" s="300">
        <f>'[1]20'!$B$33*12.92/2</f>
        <v>2118.88</v>
      </c>
      <c r="J24" s="299">
        <f>'[1]20'!$B$42</f>
        <v>380</v>
      </c>
      <c r="K24" s="300">
        <f>'[1]20'!$F$33</f>
        <v>367.65000000000003</v>
      </c>
      <c r="L24" s="301">
        <f>'[1]20'!$H$42</f>
        <v>15</v>
      </c>
      <c r="M24" s="311">
        <f>'[1]20'!$C$34</f>
        <v>49.42847278597916</v>
      </c>
      <c r="N24" s="306">
        <f>'[1]20'!$F$34</f>
        <v>8.5764073566059604</v>
      </c>
      <c r="O24" s="306">
        <f>'[1]20'!$F$43</f>
        <v>1.2130373522195292</v>
      </c>
      <c r="P24" s="306">
        <f>'[1]20'!$C$43</f>
        <v>8.8645037277580983</v>
      </c>
      <c r="Q24" s="309">
        <f>'[1]20'!$H$43</f>
        <v>0.34991462083255648</v>
      </c>
    </row>
    <row r="25" spans="1:17" ht="14.65" customHeight="1" x14ac:dyDescent="0.2">
      <c r="A25" s="35">
        <v>21</v>
      </c>
      <c r="B25" s="36">
        <v>4</v>
      </c>
      <c r="C25" s="37">
        <v>19.5</v>
      </c>
      <c r="D25" s="37">
        <v>0</v>
      </c>
      <c r="E25" s="273">
        <v>0</v>
      </c>
      <c r="F25" s="159">
        <v>0</v>
      </c>
      <c r="G25" s="38">
        <v>0</v>
      </c>
      <c r="H25" s="299">
        <f>'[1]21'!$E$42</f>
        <v>39</v>
      </c>
      <c r="I25" s="300">
        <f>'[1]21'!$B$33*12.92/2</f>
        <v>1821.72</v>
      </c>
      <c r="J25" s="299">
        <f>'[1]21'!$B$42</f>
        <v>280</v>
      </c>
      <c r="K25" s="300">
        <f>'[1]21'!$F$33</f>
        <v>299.25</v>
      </c>
      <c r="L25" s="301">
        <f>'[1]21'!$H$42</f>
        <v>41</v>
      </c>
      <c r="M25" s="311">
        <f>'[1]21'!$C$34</f>
        <v>45.601598053525066</v>
      </c>
      <c r="N25" s="306">
        <f>'[1]21'!$F$34</f>
        <v>7.4908757753756756</v>
      </c>
      <c r="O25" s="306">
        <f>'[1]21'!$F$43</f>
        <v>0.97625448701637885</v>
      </c>
      <c r="P25" s="306">
        <f>'[1]21'!$C$43</f>
        <v>7.0090065734509244</v>
      </c>
      <c r="Q25" s="309">
        <f>'[1]21'!$H$43</f>
        <v>1.0263188196838855</v>
      </c>
    </row>
    <row r="26" spans="1:17" ht="14.65" customHeight="1" x14ac:dyDescent="0.2">
      <c r="A26" s="35">
        <v>22</v>
      </c>
      <c r="B26" s="36">
        <v>4</v>
      </c>
      <c r="C26" s="37">
        <v>24</v>
      </c>
      <c r="D26" s="37">
        <v>114</v>
      </c>
      <c r="E26" s="273">
        <v>0.96</v>
      </c>
      <c r="F26" s="159">
        <v>120</v>
      </c>
      <c r="G26" s="38">
        <v>1</v>
      </c>
      <c r="H26" s="299">
        <f>'[1]22'!$E$42</f>
        <v>52</v>
      </c>
      <c r="I26" s="300">
        <f>'[1]22'!$B$33*12.92/2</f>
        <v>2403.12</v>
      </c>
      <c r="J26" s="299">
        <f>'[1]22'!$B$42</f>
        <v>340</v>
      </c>
      <c r="K26" s="300">
        <f>'[1]22'!$F$33</f>
        <v>470.25000000000006</v>
      </c>
      <c r="L26" s="301">
        <f>'[1]22'!$H$42</f>
        <v>27</v>
      </c>
      <c r="M26" s="311">
        <f>'[1]22'!$C$34</f>
        <v>44.350297813137153</v>
      </c>
      <c r="N26" s="306">
        <f>'[1]22'!$F$34</f>
        <v>8.6786042921817259</v>
      </c>
      <c r="O26" s="306">
        <f>'[1]22'!$F$43</f>
        <v>0.95967554108123276</v>
      </c>
      <c r="P26" s="306">
        <f>'[1]22'!$C$43</f>
        <v>6.2748016147619063</v>
      </c>
      <c r="Q26" s="309">
        <f>'[1]22'!$H$43</f>
        <v>0.49829306940756313</v>
      </c>
    </row>
    <row r="27" spans="1:17" ht="14.65" customHeight="1" x14ac:dyDescent="0.2">
      <c r="A27" s="35">
        <v>23</v>
      </c>
      <c r="B27" s="36">
        <v>4</v>
      </c>
      <c r="C27" s="37">
        <v>15</v>
      </c>
      <c r="D27" s="37">
        <v>120</v>
      </c>
      <c r="E27" s="273">
        <v>1.23</v>
      </c>
      <c r="F27" s="159">
        <v>60</v>
      </c>
      <c r="G27" s="38">
        <v>1</v>
      </c>
      <c r="H27" s="299">
        <f>'[1]23'!$E$42</f>
        <v>29</v>
      </c>
      <c r="I27" s="300">
        <f>'[1]23'!$B$33*12.92/2</f>
        <v>1298.46</v>
      </c>
      <c r="J27" s="299">
        <f>'[1]23'!$B$42</f>
        <v>200</v>
      </c>
      <c r="K27" s="300">
        <f>'[1]23'!$F$33</f>
        <v>282.15000000000003</v>
      </c>
      <c r="L27" s="301">
        <f>'[1]23'!$H$42</f>
        <v>11</v>
      </c>
      <c r="M27" s="311">
        <f>'[1]23'!$C$34</f>
        <v>41.484318540404999</v>
      </c>
      <c r="N27" s="306">
        <f>'[1]23'!$F$34</f>
        <v>9.0143712368307618</v>
      </c>
      <c r="O27" s="306">
        <f>'[1]23'!$F$43</f>
        <v>0.92651697986210202</v>
      </c>
      <c r="P27" s="306">
        <f>'[1]23'!$C$43</f>
        <v>6.3897722749110484</v>
      </c>
      <c r="Q27" s="309">
        <f>'[1]23'!$H$43</f>
        <v>0.35143747512010765</v>
      </c>
    </row>
    <row r="28" spans="1:17" ht="14.65" customHeight="1" x14ac:dyDescent="0.2">
      <c r="A28" s="35">
        <v>24</v>
      </c>
      <c r="B28" s="36">
        <v>4</v>
      </c>
      <c r="C28" s="37">
        <v>24</v>
      </c>
      <c r="D28" s="37">
        <v>134</v>
      </c>
      <c r="E28" s="273">
        <v>0.47</v>
      </c>
      <c r="F28" s="159">
        <v>96</v>
      </c>
      <c r="G28" s="38">
        <v>1</v>
      </c>
      <c r="H28" s="299">
        <f>'[1]24'!$E$42</f>
        <v>52</v>
      </c>
      <c r="I28" s="300">
        <f>'[1]24'!$B$33*12.92/2</f>
        <v>2377.2800000000002</v>
      </c>
      <c r="J28" s="299">
        <f>'[1]24'!$B$42</f>
        <v>360</v>
      </c>
      <c r="K28" s="300">
        <f>'[1]24'!$F$33</f>
        <v>470.25000000000006</v>
      </c>
      <c r="L28" s="301">
        <f>'[1]24'!$H$42</f>
        <v>15</v>
      </c>
      <c r="M28" s="311">
        <f>'[1]24'!$C$34</f>
        <v>44.12470023978927</v>
      </c>
      <c r="N28" s="306">
        <f>'[1]24'!$F$34</f>
        <v>8.7283114684685472</v>
      </c>
      <c r="O28" s="306">
        <f>'[1]24'!$F$43</f>
        <v>0.96517213473761698</v>
      </c>
      <c r="P28" s="306">
        <f>'[1]24'!$C$43</f>
        <v>6.6819609327988863</v>
      </c>
      <c r="Q28" s="309">
        <f>'[1]24'!$H$43</f>
        <v>0.27841503886662028</v>
      </c>
    </row>
    <row r="29" spans="1:17" ht="14.65" customHeight="1" x14ac:dyDescent="0.2">
      <c r="A29" s="35">
        <v>25</v>
      </c>
      <c r="B29" s="36">
        <v>3</v>
      </c>
      <c r="C29" s="37">
        <v>24</v>
      </c>
      <c r="D29" s="37">
        <v>0</v>
      </c>
      <c r="E29" s="273">
        <v>0</v>
      </c>
      <c r="F29" s="159">
        <v>0</v>
      </c>
      <c r="G29" s="38">
        <v>0</v>
      </c>
      <c r="H29" s="299">
        <f>'[1]25'!$E$42</f>
        <v>41</v>
      </c>
      <c r="I29" s="300">
        <f>'[1]25'!$B$33*12.92/2</f>
        <v>1950.92</v>
      </c>
      <c r="J29" s="299">
        <f>'[1]25'!$B$42</f>
        <v>300</v>
      </c>
      <c r="K29" s="300">
        <f>'[1]25'!$F$33</f>
        <v>384.75000000000006</v>
      </c>
      <c r="L29" s="301">
        <f>'[1]25'!$H$42</f>
        <v>51</v>
      </c>
      <c r="M29" s="311">
        <f>'[1]25'!$C$34</f>
        <v>42.843088166836026</v>
      </c>
      <c r="N29" s="306">
        <f>'[1]25'!$F$34</f>
        <v>8.4492845284225719</v>
      </c>
      <c r="O29" s="306">
        <f>'[1]25'!$F$43</f>
        <v>0.90037859822046895</v>
      </c>
      <c r="P29" s="306">
        <f>'[1]25'!$C$43</f>
        <v>6.5881360845400163</v>
      </c>
      <c r="Q29" s="309">
        <f>'[1]25'!$H$43</f>
        <v>1.1199831343718027</v>
      </c>
    </row>
    <row r="30" spans="1:17" ht="14.65" customHeight="1" x14ac:dyDescent="0.2">
      <c r="A30" s="35">
        <v>26</v>
      </c>
      <c r="B30" s="36">
        <v>3</v>
      </c>
      <c r="C30" s="37">
        <v>24</v>
      </c>
      <c r="D30" s="37">
        <v>91</v>
      </c>
      <c r="E30" s="273">
        <v>49</v>
      </c>
      <c r="F30" s="159">
        <v>248</v>
      </c>
      <c r="G30" s="38">
        <v>2</v>
      </c>
      <c r="H30" s="299">
        <f>'[1]26'!$E$42</f>
        <v>40</v>
      </c>
      <c r="I30" s="300">
        <f>'[1]26'!$B$33*12.92/2</f>
        <v>1834.64</v>
      </c>
      <c r="J30" s="299">
        <f>'[1]26'!$B$42</f>
        <v>260</v>
      </c>
      <c r="K30" s="300">
        <f>'[1]26'!$F$33</f>
        <v>410.40000000000003</v>
      </c>
      <c r="L30" s="301">
        <f>'[1]26'!$H$42</f>
        <v>27</v>
      </c>
      <c r="M30" s="311">
        <f>'[1]26'!$C$34</f>
        <v>43.908346376804815</v>
      </c>
      <c r="N30" s="306">
        <f>'[1]26'!$F$34</f>
        <v>9.8220824538005811</v>
      </c>
      <c r="O30" s="306">
        <f>'[1]26'!$F$43</f>
        <v>0.95731797795327289</v>
      </c>
      <c r="P30" s="306">
        <f>'[1]26'!$C$43</f>
        <v>6.2225668566962735</v>
      </c>
      <c r="Q30" s="309">
        <f>'[1]26'!$H$43</f>
        <v>0.64618963511845917</v>
      </c>
    </row>
    <row r="31" spans="1:17" ht="14.65" customHeight="1" x14ac:dyDescent="0.2">
      <c r="A31" s="35">
        <v>27</v>
      </c>
      <c r="B31" s="36">
        <v>3</v>
      </c>
      <c r="C31" s="37">
        <v>24</v>
      </c>
      <c r="D31" s="37">
        <v>0</v>
      </c>
      <c r="E31" s="273">
        <v>0</v>
      </c>
      <c r="F31" s="159">
        <v>0</v>
      </c>
      <c r="G31" s="38">
        <v>0</v>
      </c>
      <c r="H31" s="299">
        <f>'[1]27'!$E$42</f>
        <v>39</v>
      </c>
      <c r="I31" s="300">
        <f>'[1]27'!$B$33*12.92/2</f>
        <v>1375.98</v>
      </c>
      <c r="J31" s="299">
        <f>'[1]27'!$B$42</f>
        <v>260</v>
      </c>
      <c r="K31" s="300">
        <f>'[1]27'!$F$33</f>
        <v>384.75000000000006</v>
      </c>
      <c r="L31" s="301">
        <f>'[1]27'!$H$42</f>
        <v>35</v>
      </c>
      <c r="M31" s="311">
        <f>'[1]27'!$C$34</f>
        <v>32.931259782579694</v>
      </c>
      <c r="N31" s="306">
        <f>'[1]27'!$F$34</f>
        <v>9.208202300431358</v>
      </c>
      <c r="O31" s="306">
        <f>'[1]27'!$F$43</f>
        <v>0.93338502850376326</v>
      </c>
      <c r="P31" s="306">
        <f>'[1]27'!$C$43</f>
        <v>6.2225668566917554</v>
      </c>
      <c r="Q31" s="309">
        <f>'[1]27'!$H$43</f>
        <v>0.83765323070850539</v>
      </c>
    </row>
    <row r="32" spans="1:17" ht="14.65" customHeight="1" x14ac:dyDescent="0.2">
      <c r="A32" s="35">
        <v>28</v>
      </c>
      <c r="B32" s="36">
        <v>4</v>
      </c>
      <c r="C32" s="37">
        <v>24</v>
      </c>
      <c r="D32" s="37">
        <v>0</v>
      </c>
      <c r="E32" s="273">
        <v>0</v>
      </c>
      <c r="F32" s="159">
        <v>0</v>
      </c>
      <c r="G32" s="38">
        <v>0</v>
      </c>
      <c r="H32" s="299">
        <f>'[1]28'!$E$42</f>
        <v>42</v>
      </c>
      <c r="I32" s="300">
        <f>'[1]28'!$B$33*12.92/2</f>
        <v>1821.72</v>
      </c>
      <c r="J32" s="299">
        <f>'[1]28'!$B$42</f>
        <v>300</v>
      </c>
      <c r="K32" s="300">
        <f>'[1]28'!$F$33</f>
        <v>342</v>
      </c>
      <c r="L32" s="301">
        <f>'[1]28'!$H$42</f>
        <v>43</v>
      </c>
      <c r="M32" s="311">
        <f>'[1]28'!$C$34</f>
        <v>41.369631567482415</v>
      </c>
      <c r="N32" s="306">
        <f>'[1]28'!$F$34</f>
        <v>7.7665140614798025</v>
      </c>
      <c r="O32" s="306">
        <f>'[1]28'!$F$43</f>
        <v>0.95378242860278273</v>
      </c>
      <c r="P32" s="306">
        <f>'[1]28'!$C$43</f>
        <v>6.8127316328770204</v>
      </c>
      <c r="Q32" s="309">
        <f>'[1]28'!$H$43</f>
        <v>0.97649153404570621</v>
      </c>
    </row>
    <row r="33" spans="1:19" ht="14.65" customHeight="1" x14ac:dyDescent="0.2">
      <c r="A33" s="35">
        <v>29</v>
      </c>
      <c r="B33" s="36">
        <v>4</v>
      </c>
      <c r="C33" s="37">
        <v>20.25</v>
      </c>
      <c r="D33" s="37">
        <v>141</v>
      </c>
      <c r="E33" s="273">
        <v>1.62</v>
      </c>
      <c r="F33" s="159">
        <v>111</v>
      </c>
      <c r="G33" s="38">
        <v>1</v>
      </c>
      <c r="H33" s="299">
        <f>'[1]29'!$E$42</f>
        <v>45</v>
      </c>
      <c r="I33" s="300">
        <f>'[1]29'!$B$33*12.92/2</f>
        <v>2028.44</v>
      </c>
      <c r="J33" s="299">
        <f>'[1]29'!$B$42</f>
        <v>360</v>
      </c>
      <c r="K33" s="300">
        <f>'[1]29'!$F$33</f>
        <v>410.40000000000003</v>
      </c>
      <c r="L33" s="301">
        <f>'[1]29'!$H$42</f>
        <v>18</v>
      </c>
      <c r="M33" s="311">
        <f>'[1]29'!$C$34</f>
        <v>42.152205445345906</v>
      </c>
      <c r="N33" s="306">
        <f>'[1]29'!$F$34</f>
        <v>8.5283592883052801</v>
      </c>
      <c r="O33" s="306">
        <f>'[1]29'!$F$43</f>
        <v>0.93512711494575429</v>
      </c>
      <c r="P33" s="306">
        <f>'[1]29'!$C$43</f>
        <v>7.4810169195660343</v>
      </c>
      <c r="Q33" s="309">
        <f>'[1]29'!$H$43</f>
        <v>0.37405084597830168</v>
      </c>
    </row>
    <row r="34" spans="1:19" ht="14.65" customHeight="1" x14ac:dyDescent="0.2">
      <c r="A34" s="35">
        <v>30</v>
      </c>
      <c r="B34" s="36">
        <v>3</v>
      </c>
      <c r="C34" s="37">
        <v>20</v>
      </c>
      <c r="D34" s="37">
        <v>0</v>
      </c>
      <c r="E34" s="273">
        <v>0</v>
      </c>
      <c r="F34" s="159">
        <v>0</v>
      </c>
      <c r="G34" s="38">
        <v>0</v>
      </c>
      <c r="H34" s="299">
        <f>'[1]30'!$E$42</f>
        <v>39</v>
      </c>
      <c r="I34" s="300">
        <f>'[1]30'!$B$33*12.92/2</f>
        <v>1589.16</v>
      </c>
      <c r="J34" s="299">
        <f>'[1]30'!$B$42</f>
        <v>100</v>
      </c>
      <c r="K34" s="300">
        <f>'[1]30'!$F$33</f>
        <v>342</v>
      </c>
      <c r="L34" s="301">
        <f>'[1]30'!$H$42</f>
        <v>14</v>
      </c>
      <c r="M34" s="311">
        <f>'[1]30'!$C$34</f>
        <v>41.695134045938779</v>
      </c>
      <c r="N34" s="306">
        <f>'[1]30'!$F$34</f>
        <v>8.9731278434588457</v>
      </c>
      <c r="O34" s="306">
        <f>'[1]30'!$F$43</f>
        <v>1.0232514207453072</v>
      </c>
      <c r="P34" s="306">
        <f>'[1]30'!$C$43</f>
        <v>2.6237215916546335</v>
      </c>
      <c r="Q34" s="309">
        <f>'[1]30'!$H$43</f>
        <v>0.36732102283164869</v>
      </c>
    </row>
    <row r="35" spans="1:19" ht="14.65" customHeight="1" thickBot="1" x14ac:dyDescent="0.25">
      <c r="A35" s="168">
        <v>31</v>
      </c>
      <c r="B35" s="162"/>
      <c r="C35" s="163"/>
      <c r="D35" s="163"/>
      <c r="E35" s="274"/>
      <c r="F35" s="164"/>
      <c r="G35" s="165"/>
      <c r="H35" s="302">
        <f>'[1]31'!$E$42</f>
        <v>0</v>
      </c>
      <c r="I35" s="303">
        <f>'[1]31'!$B$33*12.92/2</f>
        <v>0</v>
      </c>
      <c r="J35" s="304">
        <f>'[1]31'!$B$42</f>
        <v>0</v>
      </c>
      <c r="K35" s="303" t="str">
        <f>'[1]31'!$F$33</f>
        <v/>
      </c>
      <c r="L35" s="305">
        <f>'[1]31'!$H$42</f>
        <v>0</v>
      </c>
      <c r="M35" s="312" t="e">
        <f>'[1]31'!$C$34</f>
        <v>#VALUE!</v>
      </c>
      <c r="N35" s="307" t="e">
        <f>'[1]31'!$F$34</f>
        <v>#VALUE!</v>
      </c>
      <c r="O35" s="307">
        <f>'[1]31'!$F$43</f>
        <v>0</v>
      </c>
      <c r="P35" s="307">
        <f>'[1]31'!$C$43</f>
        <v>0</v>
      </c>
      <c r="Q35" s="310">
        <f>'[1]31'!$H$43</f>
        <v>0</v>
      </c>
    </row>
    <row r="36" spans="1:19" ht="14.65" customHeight="1" thickTop="1" x14ac:dyDescent="0.2">
      <c r="A36" s="169" t="s">
        <v>37</v>
      </c>
      <c r="B36" s="170"/>
      <c r="C36" s="170">
        <f>SUM(C5:C35)</f>
        <v>650.25</v>
      </c>
      <c r="D36" s="170"/>
      <c r="E36" s="171"/>
      <c r="F36" s="172">
        <f t="shared" ref="F36:K36" si="0">SUM(F5:F35)</f>
        <v>2399</v>
      </c>
      <c r="G36" s="173">
        <f t="shared" si="0"/>
        <v>19</v>
      </c>
      <c r="H36" s="186">
        <f t="shared" si="0"/>
        <v>1237</v>
      </c>
      <c r="I36" s="186">
        <f t="shared" si="0"/>
        <v>57616.740000000013</v>
      </c>
      <c r="J36" s="187">
        <f t="shared" si="0"/>
        <v>9080</v>
      </c>
      <c r="K36" s="187">
        <f t="shared" si="0"/>
        <v>11123.549999999997</v>
      </c>
      <c r="L36" s="187">
        <f>SUM(L5:L34)</f>
        <v>985</v>
      </c>
      <c r="M36" s="203"/>
      <c r="N36" s="207"/>
      <c r="O36" s="188"/>
      <c r="P36" s="189"/>
      <c r="Q36" s="295"/>
      <c r="R36" s="32"/>
      <c r="S36" s="289"/>
    </row>
    <row r="37" spans="1:19" ht="14.65" customHeight="1" x14ac:dyDescent="0.2">
      <c r="A37" s="160" t="s">
        <v>86</v>
      </c>
      <c r="B37" s="40">
        <f>AVERAGE(B5:B35)</f>
        <v>3.4333333333333331</v>
      </c>
      <c r="C37" s="39"/>
      <c r="D37" s="167">
        <f>AVERAGE(D5:D35)</f>
        <v>65.833333333333329</v>
      </c>
      <c r="E37" s="40">
        <f>AVERAGE(E5:E35)</f>
        <v>2.097</v>
      </c>
      <c r="F37" s="166">
        <f t="shared" ref="F37" si="1">AVERAGE(F5:F35)</f>
        <v>79.966666666666669</v>
      </c>
      <c r="G37" s="174">
        <f>AVERAGE(G5:G35)</f>
        <v>0.6333333333333333</v>
      </c>
      <c r="H37" s="190">
        <f t="shared" ref="H37:P37" si="2">AVERAGE(H5:H35)</f>
        <v>39.903225806451616</v>
      </c>
      <c r="I37" s="190">
        <f>AVERAGE(I5:I15)</f>
        <v>2113.0072727272727</v>
      </c>
      <c r="J37" s="190">
        <f t="shared" si="2"/>
        <v>292.90322580645159</v>
      </c>
      <c r="K37" s="191">
        <f>AVERAGE(K5:K15)</f>
        <v>380.86363636363637</v>
      </c>
      <c r="L37" s="191">
        <f>AVERAGE(L5:L34)</f>
        <v>32.833333333333336</v>
      </c>
      <c r="M37" s="204">
        <f>AVERAGE(M15:M34)</f>
        <v>43.390909187347532</v>
      </c>
      <c r="N37" s="208">
        <f>AVERAGEIF(N5:N35,"&lt;&gt;#VALUE!")</f>
        <v>8.7674213173837963</v>
      </c>
      <c r="O37" s="191">
        <f>AVERAGEIF(O5:O35,"&lt;&gt;#VALUE!")</f>
        <v>0.94149496668042199</v>
      </c>
      <c r="P37" s="192">
        <f t="shared" si="2"/>
        <v>6.9104547784832828</v>
      </c>
      <c r="Q37" s="296">
        <f>AVERAGE(Q5:Q35)</f>
        <v>0.75864382390107588</v>
      </c>
      <c r="R37" s="289"/>
      <c r="S37" s="289"/>
    </row>
    <row r="38" spans="1:19" ht="14.65" customHeight="1" x14ac:dyDescent="0.2">
      <c r="A38" s="160" t="s">
        <v>85</v>
      </c>
      <c r="B38" s="40">
        <f>MIN(B5:B35)</f>
        <v>3</v>
      </c>
      <c r="C38" s="39"/>
      <c r="D38" s="167">
        <f>MIN(D5:D35)</f>
        <v>0</v>
      </c>
      <c r="E38" s="40">
        <f>MIN(E5:E35)</f>
        <v>0</v>
      </c>
      <c r="F38" s="40">
        <f t="shared" ref="F38:Q38" si="3">MIN(F5:F35)</f>
        <v>0</v>
      </c>
      <c r="G38" s="40">
        <f t="shared" si="3"/>
        <v>0</v>
      </c>
      <c r="H38" s="40">
        <f t="shared" si="3"/>
        <v>0</v>
      </c>
      <c r="I38" s="40">
        <f>MIN(I5:I15)</f>
        <v>1317.84</v>
      </c>
      <c r="J38" s="40">
        <f t="shared" si="3"/>
        <v>0</v>
      </c>
      <c r="K38" s="40">
        <f>MIN(K5:K15)</f>
        <v>256.5</v>
      </c>
      <c r="L38" s="40">
        <f>MIN(L5:L34)</f>
        <v>7</v>
      </c>
      <c r="M38" s="205">
        <f>MIN(M15:M34)</f>
        <v>32.931259782579694</v>
      </c>
      <c r="N38" s="290" t="e">
        <f t="shared" si="3"/>
        <v>#VALUE!</v>
      </c>
      <c r="O38" s="40">
        <f t="shared" si="3"/>
        <v>0</v>
      </c>
      <c r="P38" s="291">
        <f t="shared" si="3"/>
        <v>0</v>
      </c>
      <c r="Q38" s="297">
        <f t="shared" si="3"/>
        <v>0</v>
      </c>
      <c r="R38" s="294"/>
      <c r="S38" s="294"/>
    </row>
    <row r="39" spans="1:19" ht="14.65" customHeight="1" thickBot="1" x14ac:dyDescent="0.25">
      <c r="A39" s="161" t="s">
        <v>84</v>
      </c>
      <c r="B39" s="175">
        <f>MAX(B5:B35)</f>
        <v>4</v>
      </c>
      <c r="C39" s="41"/>
      <c r="D39" s="176">
        <f>MAX(D5:D35)</f>
        <v>141</v>
      </c>
      <c r="E39" s="175">
        <f>MAX(E5:E35)</f>
        <v>49</v>
      </c>
      <c r="F39" s="175">
        <f t="shared" ref="F39:Q39" si="4">MAX(F5:F35)</f>
        <v>248</v>
      </c>
      <c r="G39" s="175">
        <f t="shared" si="4"/>
        <v>2</v>
      </c>
      <c r="H39" s="175">
        <f t="shared" si="4"/>
        <v>59</v>
      </c>
      <c r="I39" s="175">
        <f>MAX(I5:I15)</f>
        <v>2894.08</v>
      </c>
      <c r="J39" s="175">
        <f t="shared" si="4"/>
        <v>440</v>
      </c>
      <c r="K39" s="175">
        <f>MAX(K5:K15)</f>
        <v>495.90000000000003</v>
      </c>
      <c r="L39" s="175">
        <f>MAX(L5:L34)</f>
        <v>93</v>
      </c>
      <c r="M39" s="206">
        <f>MAX(M15:M34)</f>
        <v>51.894960458400412</v>
      </c>
      <c r="N39" s="292" t="e">
        <f t="shared" si="4"/>
        <v>#VALUE!</v>
      </c>
      <c r="O39" s="175">
        <f t="shared" si="4"/>
        <v>1.2130373522195292</v>
      </c>
      <c r="P39" s="293">
        <f t="shared" si="4"/>
        <v>13.255727076631606</v>
      </c>
      <c r="Q39" s="298">
        <f t="shared" si="4"/>
        <v>2.1422068300681283</v>
      </c>
      <c r="R39" s="294"/>
      <c r="S39" s="294"/>
    </row>
  </sheetData>
  <mergeCells count="13">
    <mergeCell ref="K1:M1"/>
    <mergeCell ref="O1:P1"/>
    <mergeCell ref="H2:P2"/>
    <mergeCell ref="F3:F4"/>
    <mergeCell ref="G3:G4"/>
    <mergeCell ref="M3:Q3"/>
    <mergeCell ref="B1:G1"/>
    <mergeCell ref="A2:A4"/>
    <mergeCell ref="B2:G2"/>
    <mergeCell ref="B3:B4"/>
    <mergeCell ref="C3:C4"/>
    <mergeCell ref="D3:D4"/>
    <mergeCell ref="E3:E4"/>
  </mergeCells>
  <pageMargins left="0.5" right="0" top="0.25" bottom="0.25" header="0" footer="0"/>
  <pageSetup paperSize="5" orientation="landscape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  <pageSetUpPr fitToPage="1"/>
  </sheetPr>
  <dimension ref="A1:AL46"/>
  <sheetViews>
    <sheetView showGridLines="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ColWidth="9.28515625" defaultRowHeight="12.75" x14ac:dyDescent="0.2"/>
  <cols>
    <col min="1" max="1" width="4.5703125" style="59" customWidth="1"/>
    <col min="2" max="2" width="12.7109375" style="59" customWidth="1"/>
    <col min="3" max="3" width="13.42578125" style="60" customWidth="1"/>
    <col min="4" max="4" width="12.7109375" style="61" customWidth="1"/>
    <col min="5" max="14" width="12.7109375" style="60" customWidth="1"/>
    <col min="15" max="23" width="12.7109375" style="60" hidden="1" customWidth="1"/>
    <col min="24" max="29" width="12.7109375" style="60" customWidth="1"/>
    <col min="30" max="30" width="0.28515625" style="60" hidden="1" customWidth="1"/>
    <col min="31" max="32" width="5.7109375" style="60" hidden="1" customWidth="1"/>
    <col min="33" max="34" width="0" style="60" hidden="1" customWidth="1"/>
    <col min="35" max="37" width="0.28515625" style="60" hidden="1" customWidth="1"/>
    <col min="38" max="16384" width="9.28515625" style="60"/>
  </cols>
  <sheetData>
    <row r="1" spans="1:37" ht="4.5" customHeight="1" x14ac:dyDescent="0.2"/>
    <row r="2" spans="1:37" s="62" customFormat="1" ht="23.25" customHeight="1" x14ac:dyDescent="0.25">
      <c r="A2" s="405" t="s">
        <v>81</v>
      </c>
      <c r="B2" s="405"/>
      <c r="C2" s="226" t="str">
        <f>'Water Quality'!N2</f>
        <v>April/1/2020</v>
      </c>
      <c r="D2" s="404" t="s">
        <v>46</v>
      </c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B2" s="404"/>
      <c r="AC2" s="404"/>
    </row>
    <row r="3" spans="1:37" ht="3" customHeight="1" thickBot="1" x14ac:dyDescent="0.25">
      <c r="A3" s="407" t="s">
        <v>81</v>
      </c>
      <c r="B3" s="407"/>
      <c r="C3" s="178" t="e">
        <f>Pumpage!#REF!</f>
        <v>#REF!</v>
      </c>
      <c r="D3" s="63"/>
      <c r="E3" s="54"/>
      <c r="F3" s="59"/>
      <c r="G3" s="59"/>
      <c r="H3" s="59"/>
      <c r="I3" s="59"/>
      <c r="J3" s="42"/>
      <c r="K3" s="407"/>
      <c r="L3" s="419"/>
      <c r="M3" s="419"/>
      <c r="N3" s="419"/>
      <c r="O3" s="419"/>
      <c r="P3" s="419"/>
      <c r="Q3" s="420"/>
      <c r="R3" s="59"/>
      <c r="S3" s="59"/>
      <c r="T3" s="407"/>
      <c r="U3" s="420"/>
      <c r="V3" s="401"/>
      <c r="W3" s="402"/>
      <c r="X3" s="402"/>
      <c r="Y3" s="402"/>
      <c r="Z3" s="402"/>
      <c r="AA3" s="402"/>
      <c r="AB3" s="403"/>
      <c r="AC3" s="59"/>
    </row>
    <row r="4" spans="1:37" ht="21.6" customHeight="1" thickBot="1" x14ac:dyDescent="0.25">
      <c r="A4" s="46"/>
      <c r="B4" s="47"/>
      <c r="C4" s="422" t="s">
        <v>94</v>
      </c>
      <c r="D4" s="423"/>
      <c r="E4" s="424"/>
      <c r="F4" s="425" t="s">
        <v>62</v>
      </c>
      <c r="G4" s="426"/>
      <c r="H4" s="427"/>
      <c r="I4" s="410" t="s">
        <v>58</v>
      </c>
      <c r="J4" s="411"/>
      <c r="K4" s="412"/>
      <c r="L4" s="413" t="s">
        <v>59</v>
      </c>
      <c r="M4" s="414"/>
      <c r="N4" s="415"/>
      <c r="O4" s="416" t="s">
        <v>60</v>
      </c>
      <c r="P4" s="417"/>
      <c r="Q4" s="418"/>
      <c r="R4" s="435" t="s">
        <v>64</v>
      </c>
      <c r="S4" s="436"/>
      <c r="T4" s="437"/>
      <c r="U4" s="433" t="s">
        <v>63</v>
      </c>
      <c r="V4" s="434"/>
      <c r="W4" s="434"/>
      <c r="X4" s="438" t="s">
        <v>101</v>
      </c>
      <c r="Y4" s="438"/>
      <c r="Z4" s="439"/>
      <c r="AA4" s="232" t="s">
        <v>104</v>
      </c>
      <c r="AB4" s="431"/>
      <c r="AC4" s="432"/>
    </row>
    <row r="5" spans="1:37" s="90" customFormat="1" ht="62.25" customHeight="1" thickBot="1" x14ac:dyDescent="0.25">
      <c r="A5" s="64" t="s">
        <v>24</v>
      </c>
      <c r="B5" s="65" t="s">
        <v>69</v>
      </c>
      <c r="C5" s="66" t="s">
        <v>61</v>
      </c>
      <c r="D5" s="67" t="s">
        <v>54</v>
      </c>
      <c r="E5" s="68" t="s">
        <v>55</v>
      </c>
      <c r="F5" s="69" t="s">
        <v>65</v>
      </c>
      <c r="G5" s="70" t="s">
        <v>56</v>
      </c>
      <c r="H5" s="71" t="s">
        <v>57</v>
      </c>
      <c r="I5" s="72" t="s">
        <v>65</v>
      </c>
      <c r="J5" s="73" t="s">
        <v>56</v>
      </c>
      <c r="K5" s="74" t="s">
        <v>55</v>
      </c>
      <c r="L5" s="75" t="s">
        <v>65</v>
      </c>
      <c r="M5" s="76" t="s">
        <v>56</v>
      </c>
      <c r="N5" s="77" t="s">
        <v>47</v>
      </c>
      <c r="O5" s="78" t="s">
        <v>65</v>
      </c>
      <c r="P5" s="79" t="s">
        <v>56</v>
      </c>
      <c r="Q5" s="80" t="s">
        <v>55</v>
      </c>
      <c r="R5" s="81" t="s">
        <v>61</v>
      </c>
      <c r="S5" s="82" t="s">
        <v>54</v>
      </c>
      <c r="T5" s="83" t="s">
        <v>55</v>
      </c>
      <c r="U5" s="84" t="s">
        <v>61</v>
      </c>
      <c r="V5" s="85" t="s">
        <v>54</v>
      </c>
      <c r="W5" s="86" t="s">
        <v>55</v>
      </c>
      <c r="X5" s="209" t="s">
        <v>65</v>
      </c>
      <c r="Y5" s="210" t="s">
        <v>56</v>
      </c>
      <c r="Z5" s="229" t="s">
        <v>47</v>
      </c>
      <c r="AA5" s="243" t="s">
        <v>55</v>
      </c>
      <c r="AB5" s="233" t="s">
        <v>75</v>
      </c>
      <c r="AC5" s="87" t="s">
        <v>76</v>
      </c>
      <c r="AD5" s="88"/>
      <c r="AE5" s="89"/>
      <c r="AF5" s="89"/>
      <c r="AG5" s="89"/>
      <c r="AH5" s="89"/>
      <c r="AI5" s="89"/>
      <c r="AJ5" s="89"/>
      <c r="AK5" s="89"/>
    </row>
    <row r="6" spans="1:37" s="62" customFormat="1" ht="13.15" customHeight="1" thickBot="1" x14ac:dyDescent="0.3">
      <c r="A6" s="44">
        <v>1</v>
      </c>
      <c r="B6" s="245">
        <f>Pumpage!C6</f>
        <v>6.5499999999992724</v>
      </c>
      <c r="C6" s="228">
        <f>Filter!H5*10.23</f>
        <v>521.73</v>
      </c>
      <c r="D6" s="57">
        <f>IF(ISBLANK(C6),"",(C6*E$43)/$B6)</f>
        <v>8.522917557252855</v>
      </c>
      <c r="E6" s="58">
        <f>IF(ISBLANK(C6),"",C6*E$43)</f>
        <v>55.825110000000002</v>
      </c>
      <c r="F6" s="244">
        <f>Filter!I5*2</f>
        <v>5788.16</v>
      </c>
      <c r="G6" s="57">
        <f t="shared" ref="G6:V21" si="0">IF(ISBLANK(F6),"",(F6*H$43)/$B6)</f>
        <v>83.508567938940573</v>
      </c>
      <c r="H6" s="58">
        <f t="shared" ref="H6:H34" si="1">IF(ISBLANK(F6),"",F6*H$43)</f>
        <v>546.98112000000003</v>
      </c>
      <c r="I6" s="211">
        <f>Filter!J5</f>
        <v>380</v>
      </c>
      <c r="J6" s="49">
        <f t="shared" ref="J6" si="2">IF(ISBLANK(I6),"",(I6*K$43)/$B6)</f>
        <v>20.856488549620636</v>
      </c>
      <c r="K6" s="50">
        <f t="shared" ref="K6:K34" si="3">IF(ISBLANK(I6),"",I6*K$43)</f>
        <v>136.60999999999999</v>
      </c>
      <c r="L6" s="244">
        <f>Filter!K5</f>
        <v>410.40000000000003</v>
      </c>
      <c r="M6" s="49">
        <f t="shared" ref="M6" si="4">IF(ISBLANK(L6),"",(L6*N$43)/$B6)</f>
        <v>45.739236641226462</v>
      </c>
      <c r="N6" s="50">
        <f t="shared" ref="N6:N34" si="5">IF(ISBLANK(L6),"",L6*N$43)</f>
        <v>299.59200000000004</v>
      </c>
      <c r="O6" s="48"/>
      <c r="P6" s="49" t="str">
        <f t="shared" ref="P6" si="6">IF(ISBLANK(O6),"",(O6*Q$43)/$B6)</f>
        <v/>
      </c>
      <c r="Q6" s="50" t="str">
        <f t="shared" ref="Q6:Q34" si="7">IF(ISBLANK(O6),"",O6*Q$43)</f>
        <v/>
      </c>
      <c r="R6" s="48"/>
      <c r="S6" s="49" t="str">
        <f t="shared" ref="S6" si="8">IF(ISBLANK(R6),"",(R6*T$43)/$B6)</f>
        <v/>
      </c>
      <c r="T6" s="50" t="str">
        <f t="shared" ref="T6:T34" si="9">IF(ISBLANK(R6),"",R6*T$43)</f>
        <v/>
      </c>
      <c r="U6" s="48"/>
      <c r="V6" s="49" t="str">
        <f t="shared" ref="V6" si="10">IF(ISBLANK(U6),"",(U6*W$43)/$B6)</f>
        <v/>
      </c>
      <c r="W6" s="50" t="str">
        <f t="shared" ref="W6:W34" si="11">IF(ISBLANK(U6),"",U6*W$43)</f>
        <v/>
      </c>
      <c r="X6" s="211">
        <f>Filter!L5</f>
        <v>28</v>
      </c>
      <c r="Y6" s="212">
        <f t="shared" ref="Y6:Y34" si="12">IF(ISBLANK(X6),"",(X6*Z$43)/$B6)</f>
        <v>8.9535877862605364</v>
      </c>
      <c r="Z6" s="230">
        <f t="shared" ref="Z6:Z34" si="13">IF(ISBLANK(X6),"",X6*Z$43)</f>
        <v>58.646000000000001</v>
      </c>
      <c r="AA6" s="238">
        <f>IF(ISBLANK(AB$43),"",(AB$43)*B6)</f>
        <v>216.14999999997599</v>
      </c>
      <c r="AB6" s="262">
        <f>(D6+G6+J6+M6+Y6)</f>
        <v>167.58079847330106</v>
      </c>
      <c r="AC6" s="263">
        <f>E6+H6+K6+N6+Z6+AA6</f>
        <v>1313.8042299999761</v>
      </c>
      <c r="AD6" s="91"/>
      <c r="AE6" s="92"/>
      <c r="AF6" s="92"/>
      <c r="AG6" s="92"/>
      <c r="AH6" s="92"/>
      <c r="AI6" s="92"/>
      <c r="AJ6" s="92"/>
      <c r="AK6" s="92"/>
    </row>
    <row r="7" spans="1:37" s="62" customFormat="1" ht="13.15" customHeight="1" thickBot="1" x14ac:dyDescent="0.3">
      <c r="A7" s="44">
        <v>2</v>
      </c>
      <c r="B7" s="245">
        <f>Pumpage!C7</f>
        <v>5.5099999999983993</v>
      </c>
      <c r="C7" s="228">
        <f>Filter!H6*10.23</f>
        <v>460.35</v>
      </c>
      <c r="D7" s="57">
        <f t="shared" ref="D7:D34" si="14">IF(ISBLANK(C7),"",(C7*E$43)/$B7)</f>
        <v>8.9396460980062269</v>
      </c>
      <c r="E7" s="58">
        <f t="shared" ref="E7:E34" si="15">IF(ISBLANK(C7),"",C7*E$43)</f>
        <v>49.257449999999999</v>
      </c>
      <c r="F7" s="244">
        <f>Filter!I6*2</f>
        <v>3927.68</v>
      </c>
      <c r="G7" s="57">
        <f t="shared" si="0"/>
        <v>67.362206896571294</v>
      </c>
      <c r="H7" s="58">
        <f t="shared" si="1"/>
        <v>371.16575999999998</v>
      </c>
      <c r="I7" s="211">
        <f>Filter!J6</f>
        <v>320</v>
      </c>
      <c r="J7" s="49">
        <f t="shared" si="0"/>
        <v>20.878402903817317</v>
      </c>
      <c r="K7" s="50">
        <f t="shared" si="3"/>
        <v>115.03999999999999</v>
      </c>
      <c r="L7" s="244">
        <f>Filter!K6</f>
        <v>342</v>
      </c>
      <c r="M7" s="49">
        <f t="shared" si="0"/>
        <v>45.310344827599373</v>
      </c>
      <c r="N7" s="50">
        <f t="shared" si="5"/>
        <v>249.66</v>
      </c>
      <c r="O7" s="48"/>
      <c r="P7" s="49" t="str">
        <f t="shared" si="0"/>
        <v/>
      </c>
      <c r="Q7" s="50" t="str">
        <f t="shared" si="7"/>
        <v/>
      </c>
      <c r="R7" s="48"/>
      <c r="S7" s="49" t="str">
        <f t="shared" si="0"/>
        <v/>
      </c>
      <c r="T7" s="50" t="str">
        <f t="shared" si="9"/>
        <v/>
      </c>
      <c r="U7" s="48"/>
      <c r="V7" s="49" t="str">
        <f t="shared" si="0"/>
        <v/>
      </c>
      <c r="W7" s="50" t="str">
        <f t="shared" si="11"/>
        <v/>
      </c>
      <c r="X7" s="211">
        <f>Filter!L6</f>
        <v>83</v>
      </c>
      <c r="Y7" s="212">
        <f t="shared" si="12"/>
        <v>31.550544464618966</v>
      </c>
      <c r="Z7" s="230">
        <f t="shared" si="13"/>
        <v>173.84350000000001</v>
      </c>
      <c r="AA7" s="238">
        <f t="shared" ref="AA7:AA36" si="16">IF(ISBLANK(AB$43),"",(AB$43)*B7)</f>
        <v>181.82999999994718</v>
      </c>
      <c r="AB7" s="262">
        <f t="shared" ref="AB7:AB36" si="17">(D7+G7+J7+M7+Y7)</f>
        <v>174.04114519061318</v>
      </c>
      <c r="AC7" s="263">
        <f t="shared" ref="AC7:AC36" si="18">E7+H7+K7+N7+Z7+AA7</f>
        <v>1140.7967099999471</v>
      </c>
      <c r="AD7" s="91"/>
      <c r="AE7" s="92"/>
      <c r="AF7" s="92"/>
      <c r="AG7" s="92"/>
      <c r="AH7" s="92"/>
      <c r="AI7" s="92"/>
      <c r="AJ7" s="92"/>
      <c r="AK7" s="92"/>
    </row>
    <row r="8" spans="1:37" s="62" customFormat="1" ht="13.15" customHeight="1" thickBot="1" x14ac:dyDescent="0.3">
      <c r="A8" s="44">
        <v>3</v>
      </c>
      <c r="B8" s="245">
        <f>Pumpage!C8</f>
        <v>4.0200000000004366</v>
      </c>
      <c r="C8" s="228">
        <f>Filter!H7*10.23</f>
        <v>327.36</v>
      </c>
      <c r="D8" s="57">
        <f t="shared" si="14"/>
        <v>8.7133134328348749</v>
      </c>
      <c r="E8" s="58">
        <f t="shared" si="15"/>
        <v>35.027520000000003</v>
      </c>
      <c r="F8" s="244">
        <f>Filter!I7*2</f>
        <v>2790.72</v>
      </c>
      <c r="G8" s="57">
        <f t="shared" si="0"/>
        <v>65.602746268649582</v>
      </c>
      <c r="H8" s="58">
        <f t="shared" si="1"/>
        <v>263.72303999999997</v>
      </c>
      <c r="I8" s="211">
        <f>Filter!J7</f>
        <v>280</v>
      </c>
      <c r="J8" s="49">
        <f t="shared" si="0"/>
        <v>25.039800995022155</v>
      </c>
      <c r="K8" s="50">
        <f t="shared" si="3"/>
        <v>100.66</v>
      </c>
      <c r="L8" s="244">
        <f>Filter!K7</f>
        <v>342</v>
      </c>
      <c r="M8" s="49">
        <f t="shared" si="0"/>
        <v>62.104477611933554</v>
      </c>
      <c r="N8" s="50">
        <f t="shared" si="5"/>
        <v>249.66</v>
      </c>
      <c r="O8" s="48"/>
      <c r="P8" s="49" t="str">
        <f t="shared" si="0"/>
        <v/>
      </c>
      <c r="Q8" s="50" t="str">
        <f t="shared" si="7"/>
        <v/>
      </c>
      <c r="R8" s="48"/>
      <c r="S8" s="49" t="str">
        <f t="shared" si="0"/>
        <v/>
      </c>
      <c r="T8" s="50" t="str">
        <f t="shared" si="9"/>
        <v/>
      </c>
      <c r="U8" s="48"/>
      <c r="V8" s="49" t="str">
        <f t="shared" si="0"/>
        <v/>
      </c>
      <c r="W8" s="50" t="str">
        <f t="shared" si="11"/>
        <v/>
      </c>
      <c r="X8" s="211">
        <f>Filter!L7</f>
        <v>42</v>
      </c>
      <c r="Y8" s="212">
        <f t="shared" si="12"/>
        <v>21.882835820893145</v>
      </c>
      <c r="Z8" s="230">
        <f t="shared" si="13"/>
        <v>87.968999999999994</v>
      </c>
      <c r="AA8" s="238">
        <f t="shared" si="16"/>
        <v>132.66000000001441</v>
      </c>
      <c r="AB8" s="262">
        <f t="shared" si="17"/>
        <v>183.34317412933333</v>
      </c>
      <c r="AC8" s="263">
        <f t="shared" si="18"/>
        <v>869.69956000001434</v>
      </c>
      <c r="AD8" s="91"/>
      <c r="AE8" s="92"/>
      <c r="AF8" s="92"/>
      <c r="AG8" s="92"/>
      <c r="AH8" s="92"/>
      <c r="AI8" s="92"/>
      <c r="AJ8" s="92"/>
      <c r="AK8" s="92"/>
    </row>
    <row r="9" spans="1:37" s="62" customFormat="1" ht="13.15" customHeight="1" thickBot="1" x14ac:dyDescent="0.3">
      <c r="A9" s="44">
        <v>4</v>
      </c>
      <c r="B9" s="245">
        <f>Pumpage!C9</f>
        <v>5.4400000000023283</v>
      </c>
      <c r="C9" s="228">
        <f>Filter!H8*10.23</f>
        <v>450.12</v>
      </c>
      <c r="D9" s="57">
        <f t="shared" si="14"/>
        <v>8.8534632352903291</v>
      </c>
      <c r="E9" s="58">
        <f t="shared" si="15"/>
        <v>48.162840000000003</v>
      </c>
      <c r="F9" s="244">
        <f>Filter!I8*2</f>
        <v>3798.48</v>
      </c>
      <c r="G9" s="57">
        <f t="shared" si="0"/>
        <v>65.984624999971757</v>
      </c>
      <c r="H9" s="58">
        <f t="shared" si="1"/>
        <v>358.95636000000002</v>
      </c>
      <c r="I9" s="211">
        <f>Filter!J8</f>
        <v>320</v>
      </c>
      <c r="J9" s="49">
        <f t="shared" si="0"/>
        <v>21.147058823520361</v>
      </c>
      <c r="K9" s="50">
        <f t="shared" si="3"/>
        <v>115.03999999999999</v>
      </c>
      <c r="L9" s="244">
        <f>Filter!K8</f>
        <v>410.40000000000003</v>
      </c>
      <c r="M9" s="49">
        <f t="shared" si="0"/>
        <v>55.072058823505849</v>
      </c>
      <c r="N9" s="50">
        <f t="shared" si="5"/>
        <v>299.59200000000004</v>
      </c>
      <c r="O9" s="48"/>
      <c r="P9" s="49" t="str">
        <f t="shared" si="0"/>
        <v/>
      </c>
      <c r="Q9" s="50" t="str">
        <f t="shared" si="7"/>
        <v/>
      </c>
      <c r="R9" s="48"/>
      <c r="S9" s="49" t="str">
        <f t="shared" si="0"/>
        <v/>
      </c>
      <c r="T9" s="50" t="str">
        <f t="shared" si="9"/>
        <v/>
      </c>
      <c r="U9" s="48"/>
      <c r="V9" s="49" t="str">
        <f t="shared" si="0"/>
        <v/>
      </c>
      <c r="W9" s="50" t="str">
        <f t="shared" si="11"/>
        <v/>
      </c>
      <c r="X9" s="211">
        <f>Filter!L8</f>
        <v>61</v>
      </c>
      <c r="Y9" s="212">
        <f t="shared" si="12"/>
        <v>23.48612132351936</v>
      </c>
      <c r="Z9" s="230">
        <f t="shared" si="13"/>
        <v>127.7645</v>
      </c>
      <c r="AA9" s="238">
        <f t="shared" si="16"/>
        <v>179.52000000007683</v>
      </c>
      <c r="AB9" s="262">
        <f t="shared" si="17"/>
        <v>174.54332720580766</v>
      </c>
      <c r="AC9" s="263">
        <f t="shared" si="18"/>
        <v>1129.035700000077</v>
      </c>
      <c r="AD9" s="91"/>
      <c r="AE9" s="92"/>
      <c r="AF9" s="92"/>
      <c r="AG9" s="92"/>
      <c r="AH9" s="92"/>
      <c r="AI9" s="92"/>
      <c r="AJ9" s="92"/>
      <c r="AK9" s="92"/>
    </row>
    <row r="10" spans="1:37" s="62" customFormat="1" ht="13.15" customHeight="1" thickBot="1" x14ac:dyDescent="0.3">
      <c r="A10" s="44">
        <v>5</v>
      </c>
      <c r="B10" s="245">
        <f>Pumpage!C10</f>
        <v>3.7399999999979627</v>
      </c>
      <c r="C10" s="228">
        <f>Filter!H9*10.23</f>
        <v>276.21000000000004</v>
      </c>
      <c r="D10" s="57">
        <f t="shared" si="14"/>
        <v>7.9022647058866582</v>
      </c>
      <c r="E10" s="58">
        <f t="shared" si="15"/>
        <v>29.554470000000002</v>
      </c>
      <c r="F10" s="244">
        <f>Filter!I9*2</f>
        <v>2635.68</v>
      </c>
      <c r="G10" s="57">
        <f t="shared" si="0"/>
        <v>66.596727272763545</v>
      </c>
      <c r="H10" s="58">
        <f t="shared" si="1"/>
        <v>249.07175999999998</v>
      </c>
      <c r="I10" s="211">
        <f>Filter!J9</f>
        <v>200</v>
      </c>
      <c r="J10" s="49">
        <f t="shared" si="0"/>
        <v>19.224598930491752</v>
      </c>
      <c r="K10" s="50">
        <f t="shared" si="3"/>
        <v>71.899999999999991</v>
      </c>
      <c r="L10" s="244">
        <f>Filter!K9</f>
        <v>256.5</v>
      </c>
      <c r="M10" s="49">
        <f t="shared" si="0"/>
        <v>50.065508021417649</v>
      </c>
      <c r="N10" s="50">
        <f t="shared" si="5"/>
        <v>187.245</v>
      </c>
      <c r="O10" s="48"/>
      <c r="P10" s="49" t="str">
        <f t="shared" si="0"/>
        <v/>
      </c>
      <c r="Q10" s="50" t="str">
        <f t="shared" si="7"/>
        <v/>
      </c>
      <c r="R10" s="48"/>
      <c r="S10" s="49" t="str">
        <f t="shared" si="0"/>
        <v/>
      </c>
      <c r="T10" s="50" t="str">
        <f t="shared" si="9"/>
        <v/>
      </c>
      <c r="U10" s="48"/>
      <c r="V10" s="49" t="str">
        <f t="shared" si="0"/>
        <v/>
      </c>
      <c r="W10" s="50" t="str">
        <f t="shared" si="11"/>
        <v/>
      </c>
      <c r="X10" s="211">
        <f>Filter!L9</f>
        <v>29</v>
      </c>
      <c r="Y10" s="212">
        <f t="shared" si="12"/>
        <v>16.240775401078366</v>
      </c>
      <c r="Z10" s="230">
        <f t="shared" si="13"/>
        <v>60.740499999999997</v>
      </c>
      <c r="AA10" s="238">
        <f t="shared" si="16"/>
        <v>123.41999999993277</v>
      </c>
      <c r="AB10" s="262">
        <f t="shared" si="17"/>
        <v>160.02987433163796</v>
      </c>
      <c r="AC10" s="263">
        <f t="shared" si="18"/>
        <v>721.93172999993271</v>
      </c>
      <c r="AD10" s="91"/>
      <c r="AE10" s="92"/>
      <c r="AF10" s="92"/>
      <c r="AG10" s="92"/>
      <c r="AH10" s="92"/>
      <c r="AI10" s="92"/>
      <c r="AJ10" s="92"/>
      <c r="AK10" s="92"/>
    </row>
    <row r="11" spans="1:37" s="62" customFormat="1" ht="13.15" customHeight="1" thickBot="1" x14ac:dyDescent="0.3">
      <c r="A11" s="44">
        <v>6</v>
      </c>
      <c r="B11" s="245">
        <f>Pumpage!C11</f>
        <v>5.9400000000023283</v>
      </c>
      <c r="C11" s="228">
        <f>Filter!H10*10.23</f>
        <v>480.81</v>
      </c>
      <c r="D11" s="57">
        <f t="shared" si="14"/>
        <v>8.66105555555216</v>
      </c>
      <c r="E11" s="58">
        <f t="shared" si="15"/>
        <v>51.446669999999997</v>
      </c>
      <c r="F11" s="244">
        <f>Filter!I10*2</f>
        <v>4612.4399999999996</v>
      </c>
      <c r="G11" s="57">
        <f t="shared" si="0"/>
        <v>73.379727272698503</v>
      </c>
      <c r="H11" s="58">
        <f t="shared" si="1"/>
        <v>435.87557999999996</v>
      </c>
      <c r="I11" s="211">
        <f>Filter!J10</f>
        <v>380</v>
      </c>
      <c r="J11" s="49">
        <f t="shared" si="0"/>
        <v>22.998316498307481</v>
      </c>
      <c r="K11" s="50">
        <f t="shared" si="3"/>
        <v>136.60999999999999</v>
      </c>
      <c r="L11" s="244">
        <f>Filter!K10</f>
        <v>495.90000000000003</v>
      </c>
      <c r="M11" s="49">
        <f t="shared" si="0"/>
        <v>60.943939393915507</v>
      </c>
      <c r="N11" s="50">
        <f t="shared" si="5"/>
        <v>362.00700000000001</v>
      </c>
      <c r="O11" s="48"/>
      <c r="P11" s="49" t="str">
        <f t="shared" si="0"/>
        <v/>
      </c>
      <c r="Q11" s="50" t="str">
        <f t="shared" si="7"/>
        <v/>
      </c>
      <c r="R11" s="48"/>
      <c r="S11" s="49" t="str">
        <f t="shared" si="0"/>
        <v/>
      </c>
      <c r="T11" s="50" t="str">
        <f t="shared" si="9"/>
        <v/>
      </c>
      <c r="U11" s="48"/>
      <c r="V11" s="49" t="str">
        <f t="shared" si="0"/>
        <v/>
      </c>
      <c r="W11" s="50" t="str">
        <f t="shared" si="11"/>
        <v/>
      </c>
      <c r="X11" s="211">
        <f>Filter!L10</f>
        <v>93</v>
      </c>
      <c r="Y11" s="212">
        <f t="shared" si="12"/>
        <v>32.792676767663913</v>
      </c>
      <c r="Z11" s="230">
        <f t="shared" si="13"/>
        <v>194.7885</v>
      </c>
      <c r="AA11" s="238">
        <f t="shared" si="16"/>
        <v>196.02000000007683</v>
      </c>
      <c r="AB11" s="262">
        <f t="shared" si="17"/>
        <v>198.77571548813756</v>
      </c>
      <c r="AC11" s="263">
        <f t="shared" si="18"/>
        <v>1376.7477500000768</v>
      </c>
      <c r="AD11" s="91"/>
      <c r="AE11" s="92"/>
      <c r="AF11" s="92"/>
      <c r="AG11" s="92"/>
      <c r="AH11" s="92"/>
      <c r="AI11" s="92"/>
      <c r="AJ11" s="92"/>
      <c r="AK11" s="92"/>
    </row>
    <row r="12" spans="1:37" s="62" customFormat="1" ht="13.15" customHeight="1" thickBot="1" x14ac:dyDescent="0.3">
      <c r="A12" s="44">
        <v>7</v>
      </c>
      <c r="B12" s="245">
        <f>Pumpage!C12</f>
        <v>4.7299999999995634</v>
      </c>
      <c r="C12" s="228">
        <f>Filter!H11*10.23</f>
        <v>368.28000000000003</v>
      </c>
      <c r="D12" s="57">
        <f t="shared" si="14"/>
        <v>8.3310697674426297</v>
      </c>
      <c r="E12" s="58">
        <f t="shared" si="15"/>
        <v>39.40596</v>
      </c>
      <c r="F12" s="244">
        <f>Filter!I11*2</f>
        <v>4328.2</v>
      </c>
      <c r="G12" s="57">
        <f t="shared" si="0"/>
        <v>86.472494714595726</v>
      </c>
      <c r="H12" s="58">
        <f t="shared" si="1"/>
        <v>409.01490000000001</v>
      </c>
      <c r="I12" s="211">
        <f>Filter!J11</f>
        <v>220</v>
      </c>
      <c r="J12" s="49">
        <f t="shared" si="0"/>
        <v>16.720930232559684</v>
      </c>
      <c r="K12" s="50">
        <f t="shared" si="3"/>
        <v>79.09</v>
      </c>
      <c r="L12" s="244">
        <f>Filter!K11</f>
        <v>453.15000000000003</v>
      </c>
      <c r="M12" s="49">
        <f t="shared" si="0"/>
        <v>69.936469344615332</v>
      </c>
      <c r="N12" s="50">
        <f t="shared" si="5"/>
        <v>330.79950000000002</v>
      </c>
      <c r="O12" s="48"/>
      <c r="P12" s="49" t="str">
        <f t="shared" si="0"/>
        <v/>
      </c>
      <c r="Q12" s="50" t="str">
        <f t="shared" si="7"/>
        <v/>
      </c>
      <c r="R12" s="48"/>
      <c r="S12" s="49" t="str">
        <f t="shared" si="0"/>
        <v/>
      </c>
      <c r="T12" s="50" t="str">
        <f t="shared" si="9"/>
        <v/>
      </c>
      <c r="U12" s="48"/>
      <c r="V12" s="49" t="str">
        <f t="shared" si="0"/>
        <v/>
      </c>
      <c r="W12" s="50" t="str">
        <f t="shared" si="11"/>
        <v/>
      </c>
      <c r="X12" s="211">
        <f>Filter!L11</f>
        <v>19</v>
      </c>
      <c r="Y12" s="212">
        <f t="shared" si="12"/>
        <v>8.4134249471466553</v>
      </c>
      <c r="Z12" s="230">
        <f t="shared" si="13"/>
        <v>39.795500000000004</v>
      </c>
      <c r="AA12" s="238">
        <f t="shared" si="16"/>
        <v>156.08999999998559</v>
      </c>
      <c r="AB12" s="262">
        <f t="shared" si="17"/>
        <v>189.87438900636005</v>
      </c>
      <c r="AC12" s="263">
        <f t="shared" si="18"/>
        <v>1054.1958599999855</v>
      </c>
      <c r="AD12" s="91"/>
      <c r="AE12" s="92"/>
      <c r="AF12" s="92"/>
      <c r="AG12" s="92"/>
      <c r="AH12" s="92"/>
      <c r="AI12" s="92"/>
      <c r="AJ12" s="92"/>
      <c r="AK12" s="92"/>
    </row>
    <row r="13" spans="1:37" s="62" customFormat="1" ht="13.15" customHeight="1" thickBot="1" x14ac:dyDescent="0.3">
      <c r="A13" s="44">
        <v>8</v>
      </c>
      <c r="B13" s="245">
        <f>Pumpage!C13</f>
        <v>5.1599999999998545</v>
      </c>
      <c r="C13" s="228">
        <f>Filter!H12*10.23</f>
        <v>378.51</v>
      </c>
      <c r="D13" s="57">
        <f t="shared" si="14"/>
        <v>7.8489476744188256</v>
      </c>
      <c r="E13" s="58">
        <f t="shared" si="15"/>
        <v>40.500569999999996</v>
      </c>
      <c r="F13" s="244">
        <f>Filter!I12*2</f>
        <v>4612.4399999999996</v>
      </c>
      <c r="G13" s="57">
        <f t="shared" si="0"/>
        <v>84.472011627909353</v>
      </c>
      <c r="H13" s="58">
        <f t="shared" si="1"/>
        <v>435.87557999999996</v>
      </c>
      <c r="I13" s="211">
        <f>Filter!J12</f>
        <v>300</v>
      </c>
      <c r="J13" s="49">
        <f t="shared" si="0"/>
        <v>20.901162790698262</v>
      </c>
      <c r="K13" s="50">
        <f t="shared" si="3"/>
        <v>107.85</v>
      </c>
      <c r="L13" s="244">
        <f>Filter!K12</f>
        <v>367.65000000000003</v>
      </c>
      <c r="M13" s="49">
        <f t="shared" si="0"/>
        <v>52.012500000001467</v>
      </c>
      <c r="N13" s="50">
        <f t="shared" si="5"/>
        <v>268.3845</v>
      </c>
      <c r="O13" s="48"/>
      <c r="P13" s="49" t="str">
        <f t="shared" si="0"/>
        <v/>
      </c>
      <c r="Q13" s="50" t="str">
        <f t="shared" si="7"/>
        <v/>
      </c>
      <c r="R13" s="48"/>
      <c r="S13" s="49" t="str">
        <f t="shared" si="0"/>
        <v/>
      </c>
      <c r="T13" s="50" t="str">
        <f t="shared" si="9"/>
        <v/>
      </c>
      <c r="U13" s="48"/>
      <c r="V13" s="49" t="str">
        <f t="shared" si="0"/>
        <v/>
      </c>
      <c r="W13" s="50" t="str">
        <f t="shared" si="11"/>
        <v/>
      </c>
      <c r="X13" s="211">
        <f>Filter!L12</f>
        <v>7</v>
      </c>
      <c r="Y13" s="212">
        <f t="shared" si="12"/>
        <v>2.8413759689923284</v>
      </c>
      <c r="Z13" s="230">
        <f t="shared" si="13"/>
        <v>14.6615</v>
      </c>
      <c r="AA13" s="238">
        <f t="shared" si="16"/>
        <v>170.2799999999952</v>
      </c>
      <c r="AB13" s="262">
        <f t="shared" si="17"/>
        <v>168.07599806202023</v>
      </c>
      <c r="AC13" s="263">
        <f t="shared" si="18"/>
        <v>1037.5521499999952</v>
      </c>
      <c r="AD13" s="91"/>
      <c r="AE13" s="92"/>
      <c r="AF13" s="92"/>
      <c r="AG13" s="92"/>
      <c r="AH13" s="92"/>
      <c r="AI13" s="92"/>
      <c r="AJ13" s="92"/>
      <c r="AK13" s="92"/>
    </row>
    <row r="14" spans="1:37" s="62" customFormat="1" ht="13.15" customHeight="1" thickBot="1" x14ac:dyDescent="0.3">
      <c r="A14" s="44">
        <v>9</v>
      </c>
      <c r="B14" s="245">
        <f>Pumpage!C14</f>
        <v>5.6699999999982538</v>
      </c>
      <c r="C14" s="228">
        <f>Filter!H13*10.23</f>
        <v>429.66</v>
      </c>
      <c r="D14" s="57">
        <f t="shared" si="14"/>
        <v>8.10822222222472</v>
      </c>
      <c r="E14" s="58">
        <f t="shared" si="15"/>
        <v>45.973620000000004</v>
      </c>
      <c r="F14" s="244">
        <f>Filter!I13*2</f>
        <v>5155.08</v>
      </c>
      <c r="G14" s="57">
        <f t="shared" si="0"/>
        <v>85.918000000026453</v>
      </c>
      <c r="H14" s="58">
        <f t="shared" si="1"/>
        <v>487.15505999999999</v>
      </c>
      <c r="I14" s="211">
        <f>Filter!J13</f>
        <v>320</v>
      </c>
      <c r="J14" s="49">
        <f t="shared" si="0"/>
        <v>20.289241622581205</v>
      </c>
      <c r="K14" s="50">
        <f t="shared" si="3"/>
        <v>115.03999999999999</v>
      </c>
      <c r="L14" s="244">
        <f>Filter!K13</f>
        <v>384.75000000000006</v>
      </c>
      <c r="M14" s="49">
        <f t="shared" si="0"/>
        <v>49.53571428572954</v>
      </c>
      <c r="N14" s="50">
        <f t="shared" si="5"/>
        <v>280.86750000000001</v>
      </c>
      <c r="O14" s="48"/>
      <c r="P14" s="49" t="str">
        <f t="shared" si="0"/>
        <v/>
      </c>
      <c r="Q14" s="50" t="str">
        <f t="shared" si="7"/>
        <v/>
      </c>
      <c r="R14" s="48"/>
      <c r="S14" s="49" t="str">
        <f t="shared" si="0"/>
        <v/>
      </c>
      <c r="T14" s="50" t="str">
        <f t="shared" si="9"/>
        <v/>
      </c>
      <c r="U14" s="48"/>
      <c r="V14" s="49" t="str">
        <f t="shared" si="0"/>
        <v/>
      </c>
      <c r="W14" s="50" t="str">
        <f t="shared" si="11"/>
        <v/>
      </c>
      <c r="X14" s="211">
        <f>Filter!L13</f>
        <v>19</v>
      </c>
      <c r="Y14" s="212">
        <f t="shared" si="12"/>
        <v>7.0186067019421978</v>
      </c>
      <c r="Z14" s="230">
        <f t="shared" si="13"/>
        <v>39.795500000000004</v>
      </c>
      <c r="AA14" s="238">
        <f t="shared" si="16"/>
        <v>187.10999999994237</v>
      </c>
      <c r="AB14" s="262">
        <f t="shared" si="17"/>
        <v>170.86978483250411</v>
      </c>
      <c r="AC14" s="263">
        <f t="shared" si="18"/>
        <v>1155.9416799999424</v>
      </c>
      <c r="AD14" s="91"/>
      <c r="AE14" s="92"/>
      <c r="AF14" s="92"/>
      <c r="AG14" s="92"/>
      <c r="AH14" s="92"/>
      <c r="AI14" s="92"/>
      <c r="AJ14" s="92"/>
      <c r="AK14" s="92"/>
    </row>
    <row r="15" spans="1:37" s="62" customFormat="1" ht="13.15" customHeight="1" thickBot="1" x14ac:dyDescent="0.3">
      <c r="A15" s="44">
        <v>10</v>
      </c>
      <c r="B15" s="245">
        <f>Pumpage!C15</f>
        <v>5.7299999999995634</v>
      </c>
      <c r="C15" s="228">
        <f>Filter!H14*10.23</f>
        <v>429.66</v>
      </c>
      <c r="D15" s="57">
        <f t="shared" si="14"/>
        <v>8.0233193717283608</v>
      </c>
      <c r="E15" s="58">
        <f t="shared" si="15"/>
        <v>45.973620000000004</v>
      </c>
      <c r="F15" s="244">
        <f>Filter!I14*2</f>
        <v>5348.88</v>
      </c>
      <c r="G15" s="57">
        <f t="shared" si="0"/>
        <v>88.214513089011959</v>
      </c>
      <c r="H15" s="58">
        <f t="shared" si="1"/>
        <v>505.46915999999999</v>
      </c>
      <c r="I15" s="211">
        <f>Filter!J14</f>
        <v>340</v>
      </c>
      <c r="J15" s="49">
        <f t="shared" si="0"/>
        <v>21.331588132636877</v>
      </c>
      <c r="K15" s="50">
        <f t="shared" si="3"/>
        <v>122.22999999999999</v>
      </c>
      <c r="L15" s="244">
        <f>Filter!K14</f>
        <v>427.50000000000006</v>
      </c>
      <c r="M15" s="49">
        <f t="shared" si="0"/>
        <v>54.463350785344474</v>
      </c>
      <c r="N15" s="50">
        <f t="shared" si="5"/>
        <v>312.07500000000005</v>
      </c>
      <c r="O15" s="48"/>
      <c r="P15" s="49" t="str">
        <f t="shared" si="0"/>
        <v/>
      </c>
      <c r="Q15" s="50" t="str">
        <f t="shared" si="7"/>
        <v/>
      </c>
      <c r="R15" s="48"/>
      <c r="S15" s="49" t="str">
        <f t="shared" si="0"/>
        <v/>
      </c>
      <c r="T15" s="50" t="str">
        <f t="shared" si="9"/>
        <v/>
      </c>
      <c r="U15" s="48"/>
      <c r="V15" s="49" t="str">
        <f t="shared" si="0"/>
        <v/>
      </c>
      <c r="W15" s="50" t="str">
        <f t="shared" si="11"/>
        <v/>
      </c>
      <c r="X15" s="211">
        <f>Filter!L14</f>
        <v>30</v>
      </c>
      <c r="Y15" s="212">
        <f t="shared" si="12"/>
        <v>10.96596858638827</v>
      </c>
      <c r="Z15" s="230">
        <f t="shared" si="13"/>
        <v>62.835000000000001</v>
      </c>
      <c r="AA15" s="238">
        <f t="shared" si="16"/>
        <v>189.08999999998559</v>
      </c>
      <c r="AB15" s="262">
        <f t="shared" si="17"/>
        <v>182.99873996510996</v>
      </c>
      <c r="AC15" s="263">
        <f t="shared" si="18"/>
        <v>1237.6727799999856</v>
      </c>
      <c r="AD15" s="91"/>
      <c r="AE15" s="92"/>
      <c r="AF15" s="92"/>
      <c r="AG15" s="92"/>
      <c r="AH15" s="92"/>
      <c r="AI15" s="92"/>
      <c r="AJ15" s="92"/>
      <c r="AK15" s="92"/>
    </row>
    <row r="16" spans="1:37" s="62" customFormat="1" ht="13.15" customHeight="1" thickBot="1" x14ac:dyDescent="0.3">
      <c r="A16" s="44">
        <v>11</v>
      </c>
      <c r="B16" s="245">
        <f>Pumpage!C16</f>
        <v>4.0300000000024738</v>
      </c>
      <c r="C16" s="228">
        <f>Filter!H15*10.23</f>
        <v>296.67</v>
      </c>
      <c r="D16" s="57">
        <f t="shared" si="14"/>
        <v>7.8768461538413188</v>
      </c>
      <c r="E16" s="58">
        <f t="shared" si="15"/>
        <v>31.743690000000001</v>
      </c>
      <c r="F16" s="244">
        <f>Filter!I15*2</f>
        <v>3488.4</v>
      </c>
      <c r="G16" s="57">
        <f t="shared" si="0"/>
        <v>81.799950372158222</v>
      </c>
      <c r="H16" s="58">
        <f t="shared" si="1"/>
        <v>329.65379999999999</v>
      </c>
      <c r="I16" s="211">
        <f>Filter!J15</f>
        <v>100</v>
      </c>
      <c r="J16" s="49">
        <f t="shared" si="0"/>
        <v>8.920595533493282</v>
      </c>
      <c r="K16" s="50">
        <f t="shared" si="3"/>
        <v>35.949999999999996</v>
      </c>
      <c r="L16" s="244">
        <f>Filter!K15</f>
        <v>299.25</v>
      </c>
      <c r="M16" s="49">
        <f t="shared" si="0"/>
        <v>54.206575682348856</v>
      </c>
      <c r="N16" s="50">
        <f t="shared" si="5"/>
        <v>218.45249999999999</v>
      </c>
      <c r="O16" s="48"/>
      <c r="P16" s="49" t="str">
        <f t="shared" si="0"/>
        <v/>
      </c>
      <c r="Q16" s="50" t="str">
        <f t="shared" si="7"/>
        <v/>
      </c>
      <c r="R16" s="48"/>
      <c r="S16" s="49" t="str">
        <f t="shared" si="0"/>
        <v/>
      </c>
      <c r="T16" s="50" t="str">
        <f t="shared" si="9"/>
        <v/>
      </c>
      <c r="U16" s="48"/>
      <c r="V16" s="49" t="str">
        <f t="shared" si="0"/>
        <v/>
      </c>
      <c r="W16" s="50" t="str">
        <f t="shared" si="11"/>
        <v/>
      </c>
      <c r="X16" s="211">
        <f>Filter!L15</f>
        <v>72</v>
      </c>
      <c r="Y16" s="212">
        <f t="shared" si="12"/>
        <v>37.420347394517975</v>
      </c>
      <c r="Z16" s="230">
        <f t="shared" si="13"/>
        <v>150.804</v>
      </c>
      <c r="AA16" s="238">
        <f t="shared" si="16"/>
        <v>132.99000000008164</v>
      </c>
      <c r="AB16" s="262">
        <f t="shared" si="17"/>
        <v>190.22431513635968</v>
      </c>
      <c r="AC16" s="263">
        <f t="shared" si="18"/>
        <v>899.59399000008159</v>
      </c>
      <c r="AD16" s="91"/>
      <c r="AE16" s="92"/>
      <c r="AF16" s="92"/>
      <c r="AG16" s="92"/>
      <c r="AH16" s="92"/>
      <c r="AI16" s="92"/>
      <c r="AJ16" s="92"/>
      <c r="AK16" s="92"/>
    </row>
    <row r="17" spans="1:37" s="62" customFormat="1" ht="13.15" customHeight="1" thickBot="1" x14ac:dyDescent="0.3">
      <c r="A17" s="44">
        <v>12</v>
      </c>
      <c r="B17" s="245">
        <f>Pumpage!C17</f>
        <v>3.9799999999995634</v>
      </c>
      <c r="C17" s="228">
        <f>Filter!H16*10.23</f>
        <v>296.67</v>
      </c>
      <c r="D17" s="57">
        <f t="shared" si="14"/>
        <v>7.9758015075385638</v>
      </c>
      <c r="E17" s="58">
        <f t="shared" si="15"/>
        <v>31.743690000000001</v>
      </c>
      <c r="F17" s="244">
        <f>Filter!I16*2</f>
        <v>2739.04</v>
      </c>
      <c r="G17" s="57">
        <f t="shared" si="0"/>
        <v>65.034994974881499</v>
      </c>
      <c r="H17" s="58">
        <f t="shared" si="1"/>
        <v>258.83927999999997</v>
      </c>
      <c r="I17" s="211">
        <f>Filter!J16</f>
        <v>440</v>
      </c>
      <c r="J17" s="49">
        <f t="shared" si="0"/>
        <v>39.743718592969188</v>
      </c>
      <c r="K17" s="50">
        <f t="shared" si="3"/>
        <v>158.18</v>
      </c>
      <c r="L17" s="244">
        <f>Filter!K16</f>
        <v>299.25</v>
      </c>
      <c r="M17" s="49">
        <f t="shared" si="0"/>
        <v>54.887562814076368</v>
      </c>
      <c r="N17" s="50">
        <f t="shared" si="5"/>
        <v>218.45249999999999</v>
      </c>
      <c r="O17" s="48"/>
      <c r="P17" s="49" t="str">
        <f t="shared" si="0"/>
        <v/>
      </c>
      <c r="Q17" s="50" t="str">
        <f t="shared" si="7"/>
        <v/>
      </c>
      <c r="R17" s="48"/>
      <c r="S17" s="49" t="str">
        <f t="shared" si="0"/>
        <v/>
      </c>
      <c r="T17" s="50" t="str">
        <f t="shared" si="9"/>
        <v/>
      </c>
      <c r="U17" s="48"/>
      <c r="V17" s="49" t="str">
        <f t="shared" si="0"/>
        <v/>
      </c>
      <c r="W17" s="50" t="str">
        <f t="shared" si="11"/>
        <v/>
      </c>
      <c r="X17" s="211">
        <f>Filter!L16</f>
        <v>35</v>
      </c>
      <c r="Y17" s="212">
        <f t="shared" si="12"/>
        <v>18.418969849248253</v>
      </c>
      <c r="Z17" s="230">
        <f t="shared" si="13"/>
        <v>73.307500000000005</v>
      </c>
      <c r="AA17" s="238">
        <f t="shared" si="16"/>
        <v>131.33999999998559</v>
      </c>
      <c r="AB17" s="262">
        <f t="shared" si="17"/>
        <v>186.06104773871385</v>
      </c>
      <c r="AC17" s="263">
        <f t="shared" si="18"/>
        <v>871.86296999998558</v>
      </c>
      <c r="AD17" s="91"/>
      <c r="AE17" s="92"/>
      <c r="AF17" s="92"/>
      <c r="AG17" s="92"/>
      <c r="AH17" s="92"/>
      <c r="AI17" s="92"/>
      <c r="AJ17" s="92"/>
      <c r="AK17" s="92"/>
    </row>
    <row r="18" spans="1:37" s="62" customFormat="1" ht="13.15" customHeight="1" thickBot="1" x14ac:dyDescent="0.3">
      <c r="A18" s="44">
        <v>13</v>
      </c>
      <c r="B18" s="245">
        <f>Pumpage!C18</f>
        <v>4.3999999999978172</v>
      </c>
      <c r="C18" s="228">
        <f>Filter!H17*10.23</f>
        <v>398.97</v>
      </c>
      <c r="D18" s="57">
        <f t="shared" si="14"/>
        <v>9.7022250000048142</v>
      </c>
      <c r="E18" s="58">
        <f t="shared" si="15"/>
        <v>42.689790000000002</v>
      </c>
      <c r="F18" s="244">
        <f>Filter!I17*2</f>
        <v>3178.32</v>
      </c>
      <c r="G18" s="57">
        <f t="shared" si="0"/>
        <v>68.261645454579323</v>
      </c>
      <c r="H18" s="58">
        <f t="shared" si="1"/>
        <v>300.35124000000002</v>
      </c>
      <c r="I18" s="211">
        <f>Filter!J17</f>
        <v>320</v>
      </c>
      <c r="J18" s="49">
        <f t="shared" si="0"/>
        <v>26.145454545467516</v>
      </c>
      <c r="K18" s="50">
        <f t="shared" si="3"/>
        <v>115.03999999999999</v>
      </c>
      <c r="L18" s="244">
        <f>Filter!K17</f>
        <v>324.90000000000003</v>
      </c>
      <c r="M18" s="49">
        <f t="shared" si="0"/>
        <v>53.903863636390383</v>
      </c>
      <c r="N18" s="50">
        <f t="shared" si="5"/>
        <v>237.17700000000002</v>
      </c>
      <c r="O18" s="48"/>
      <c r="P18" s="49" t="str">
        <f t="shared" si="0"/>
        <v/>
      </c>
      <c r="Q18" s="50" t="str">
        <f t="shared" si="7"/>
        <v/>
      </c>
      <c r="R18" s="48"/>
      <c r="S18" s="49" t="str">
        <f t="shared" si="0"/>
        <v/>
      </c>
      <c r="T18" s="50" t="str">
        <f t="shared" si="9"/>
        <v/>
      </c>
      <c r="U18" s="48"/>
      <c r="V18" s="49" t="str">
        <f t="shared" si="0"/>
        <v/>
      </c>
      <c r="W18" s="50" t="str">
        <f t="shared" si="11"/>
        <v/>
      </c>
      <c r="X18" s="211">
        <f>Filter!L17</f>
        <v>20</v>
      </c>
      <c r="Y18" s="212">
        <f t="shared" si="12"/>
        <v>9.5204545454592679</v>
      </c>
      <c r="Z18" s="230">
        <f t="shared" si="13"/>
        <v>41.89</v>
      </c>
      <c r="AA18" s="238">
        <f t="shared" si="16"/>
        <v>145.19999999992797</v>
      </c>
      <c r="AB18" s="262">
        <f t="shared" si="17"/>
        <v>167.53364318190131</v>
      </c>
      <c r="AC18" s="263">
        <f t="shared" si="18"/>
        <v>882.34802999992803</v>
      </c>
      <c r="AD18" s="91"/>
      <c r="AE18" s="92"/>
      <c r="AF18" s="92"/>
      <c r="AG18" s="92"/>
      <c r="AH18" s="92"/>
      <c r="AI18" s="92"/>
      <c r="AJ18" s="92"/>
      <c r="AK18" s="92"/>
    </row>
    <row r="19" spans="1:37" s="62" customFormat="1" ht="13.15" customHeight="1" thickBot="1" x14ac:dyDescent="0.3">
      <c r="A19" s="44">
        <v>14</v>
      </c>
      <c r="B19" s="245">
        <f>Pumpage!C19</f>
        <v>5.2900000000008731</v>
      </c>
      <c r="C19" s="228">
        <f>Filter!H18*10.23</f>
        <v>450.12</v>
      </c>
      <c r="D19" s="57">
        <f t="shared" si="14"/>
        <v>9.1045066162555859</v>
      </c>
      <c r="E19" s="58">
        <f t="shared" si="15"/>
        <v>48.162840000000003</v>
      </c>
      <c r="F19" s="244">
        <f>Filter!I18*2</f>
        <v>3630.52</v>
      </c>
      <c r="G19" s="57">
        <f t="shared" si="0"/>
        <v>64.85522495273031</v>
      </c>
      <c r="H19" s="58">
        <f t="shared" si="1"/>
        <v>343.08413999999999</v>
      </c>
      <c r="I19" s="211">
        <f>Filter!J18</f>
        <v>360</v>
      </c>
      <c r="J19" s="49">
        <f t="shared" si="0"/>
        <v>24.465028355383485</v>
      </c>
      <c r="K19" s="50">
        <f t="shared" si="3"/>
        <v>129.41999999999999</v>
      </c>
      <c r="L19" s="244">
        <f>Filter!K18</f>
        <v>342</v>
      </c>
      <c r="M19" s="49">
        <f t="shared" si="0"/>
        <v>47.19470699432113</v>
      </c>
      <c r="N19" s="50">
        <f t="shared" si="5"/>
        <v>249.66</v>
      </c>
      <c r="O19" s="48"/>
      <c r="P19" s="49" t="str">
        <f t="shared" si="0"/>
        <v/>
      </c>
      <c r="Q19" s="50" t="str">
        <f t="shared" si="7"/>
        <v/>
      </c>
      <c r="R19" s="48"/>
      <c r="S19" s="49" t="str">
        <f t="shared" si="0"/>
        <v/>
      </c>
      <c r="T19" s="50" t="str">
        <f t="shared" si="9"/>
        <v/>
      </c>
      <c r="U19" s="48"/>
      <c r="V19" s="49" t="str">
        <f t="shared" si="0"/>
        <v/>
      </c>
      <c r="W19" s="50" t="str">
        <f t="shared" si="11"/>
        <v/>
      </c>
      <c r="X19" s="211">
        <f>Filter!L18</f>
        <v>43</v>
      </c>
      <c r="Y19" s="212">
        <f t="shared" si="12"/>
        <v>17.025236294893222</v>
      </c>
      <c r="Z19" s="230">
        <f t="shared" si="13"/>
        <v>90.063500000000005</v>
      </c>
      <c r="AA19" s="238">
        <f t="shared" si="16"/>
        <v>174.57000000002881</v>
      </c>
      <c r="AB19" s="262">
        <f t="shared" si="17"/>
        <v>162.64470321358374</v>
      </c>
      <c r="AC19" s="263">
        <f t="shared" si="18"/>
        <v>1034.9604800000288</v>
      </c>
      <c r="AD19" s="91"/>
      <c r="AE19" s="92"/>
      <c r="AF19" s="92"/>
      <c r="AG19" s="92"/>
      <c r="AH19" s="92"/>
      <c r="AI19" s="92"/>
      <c r="AJ19" s="92"/>
      <c r="AK19" s="92"/>
    </row>
    <row r="20" spans="1:37" s="62" customFormat="1" ht="13.15" customHeight="1" thickBot="1" x14ac:dyDescent="0.3">
      <c r="A20" s="44">
        <v>15</v>
      </c>
      <c r="B20" s="245">
        <f>Pumpage!C20</f>
        <v>5.0300000000024738</v>
      </c>
      <c r="C20" s="228">
        <f>Filter!H19*10.23</f>
        <v>491.04</v>
      </c>
      <c r="D20" s="57">
        <f t="shared" si="14"/>
        <v>10.445582504965042</v>
      </c>
      <c r="E20" s="58">
        <f t="shared" si="15"/>
        <v>52.54128</v>
      </c>
      <c r="F20" s="244">
        <f>Filter!I19*2</f>
        <v>3488.4</v>
      </c>
      <c r="G20" s="57">
        <f t="shared" si="0"/>
        <v>65.537534791220253</v>
      </c>
      <c r="H20" s="58">
        <f t="shared" si="1"/>
        <v>329.65379999999999</v>
      </c>
      <c r="I20" s="211">
        <f>Filter!J19</f>
        <v>340</v>
      </c>
      <c r="J20" s="49">
        <f t="shared" si="0"/>
        <v>24.300198807145104</v>
      </c>
      <c r="K20" s="50">
        <f t="shared" si="3"/>
        <v>122.22999999999999</v>
      </c>
      <c r="L20" s="244">
        <f>Filter!K19</f>
        <v>384.75000000000006</v>
      </c>
      <c r="M20" s="49">
        <f t="shared" si="0"/>
        <v>55.838469184863193</v>
      </c>
      <c r="N20" s="50">
        <f t="shared" si="5"/>
        <v>280.86750000000001</v>
      </c>
      <c r="O20" s="48"/>
      <c r="P20" s="49" t="str">
        <f t="shared" si="0"/>
        <v/>
      </c>
      <c r="Q20" s="50" t="str">
        <f t="shared" si="7"/>
        <v/>
      </c>
      <c r="R20" s="48"/>
      <c r="S20" s="49" t="str">
        <f t="shared" si="0"/>
        <v/>
      </c>
      <c r="T20" s="50" t="str">
        <f t="shared" si="9"/>
        <v/>
      </c>
      <c r="U20" s="48"/>
      <c r="V20" s="49" t="str">
        <f t="shared" si="0"/>
        <v/>
      </c>
      <c r="W20" s="50" t="str">
        <f t="shared" si="11"/>
        <v/>
      </c>
      <c r="X20" s="211">
        <f>Filter!L19</f>
        <v>12</v>
      </c>
      <c r="Y20" s="212">
        <f t="shared" si="12"/>
        <v>4.9968190854846197</v>
      </c>
      <c r="Z20" s="230">
        <f t="shared" si="13"/>
        <v>25.134</v>
      </c>
      <c r="AA20" s="238">
        <f t="shared" si="16"/>
        <v>165.99000000008164</v>
      </c>
      <c r="AB20" s="262">
        <f t="shared" si="17"/>
        <v>161.11860437367821</v>
      </c>
      <c r="AC20" s="263">
        <f t="shared" si="18"/>
        <v>976.41658000008169</v>
      </c>
      <c r="AD20" s="91"/>
      <c r="AE20" s="92"/>
      <c r="AF20" s="92"/>
      <c r="AG20" s="92"/>
      <c r="AH20" s="92"/>
      <c r="AI20" s="92"/>
      <c r="AJ20" s="92"/>
      <c r="AK20" s="92"/>
    </row>
    <row r="21" spans="1:37" s="62" customFormat="1" ht="13.15" customHeight="1" thickBot="1" x14ac:dyDescent="0.3">
      <c r="A21" s="44">
        <v>16</v>
      </c>
      <c r="B21" s="245">
        <f>Pumpage!C21</f>
        <v>4.0399999999972351</v>
      </c>
      <c r="C21" s="228">
        <f>Filter!H20*10.23</f>
        <v>388.74</v>
      </c>
      <c r="D21" s="57">
        <f t="shared" si="14"/>
        <v>10.295836633670412</v>
      </c>
      <c r="E21" s="58">
        <f t="shared" si="15"/>
        <v>41.595179999999999</v>
      </c>
      <c r="F21" s="244">
        <f>Filter!I20*2</f>
        <v>2777.8</v>
      </c>
      <c r="G21" s="57">
        <f t="shared" si="0"/>
        <v>64.975767326777145</v>
      </c>
      <c r="H21" s="58">
        <f t="shared" si="1"/>
        <v>262.50210000000004</v>
      </c>
      <c r="I21" s="211">
        <f>Filter!J20</f>
        <v>280</v>
      </c>
      <c r="J21" s="49">
        <f t="shared" si="0"/>
        <v>24.915841584175467</v>
      </c>
      <c r="K21" s="50">
        <f t="shared" si="3"/>
        <v>100.66</v>
      </c>
      <c r="L21" s="244">
        <f>Filter!K20</f>
        <v>282.15000000000003</v>
      </c>
      <c r="M21" s="49">
        <f t="shared" si="0"/>
        <v>50.982549504985386</v>
      </c>
      <c r="N21" s="50">
        <f t="shared" si="5"/>
        <v>205.96950000000001</v>
      </c>
      <c r="O21" s="48"/>
      <c r="P21" s="49" t="str">
        <f t="shared" si="0"/>
        <v/>
      </c>
      <c r="Q21" s="50" t="str">
        <f t="shared" si="7"/>
        <v/>
      </c>
      <c r="R21" s="48"/>
      <c r="S21" s="49" t="str">
        <f t="shared" si="0"/>
        <v/>
      </c>
      <c r="T21" s="50" t="str">
        <f t="shared" si="9"/>
        <v/>
      </c>
      <c r="U21" s="48"/>
      <c r="V21" s="49" t="str">
        <f t="shared" si="0"/>
        <v/>
      </c>
      <c r="W21" s="50" t="str">
        <f t="shared" si="11"/>
        <v/>
      </c>
      <c r="X21" s="211">
        <f>Filter!L20</f>
        <v>29</v>
      </c>
      <c r="Y21" s="212">
        <f t="shared" si="12"/>
        <v>15.034777227733061</v>
      </c>
      <c r="Z21" s="230">
        <f t="shared" si="13"/>
        <v>60.740499999999997</v>
      </c>
      <c r="AA21" s="238">
        <f t="shared" si="16"/>
        <v>133.31999999990876</v>
      </c>
      <c r="AB21" s="262">
        <f t="shared" si="17"/>
        <v>166.20477227734148</v>
      </c>
      <c r="AC21" s="263">
        <f t="shared" si="18"/>
        <v>804.78727999990883</v>
      </c>
      <c r="AD21" s="91"/>
      <c r="AE21" s="92"/>
      <c r="AF21" s="92"/>
      <c r="AG21" s="92"/>
      <c r="AH21" s="92"/>
      <c r="AI21" s="92"/>
      <c r="AJ21" s="92"/>
      <c r="AK21" s="92"/>
    </row>
    <row r="22" spans="1:37" s="62" customFormat="1" ht="13.15" customHeight="1" thickBot="1" x14ac:dyDescent="0.3">
      <c r="A22" s="44">
        <v>17</v>
      </c>
      <c r="B22" s="245">
        <f>Pumpage!C22</f>
        <v>5.2299999999995634</v>
      </c>
      <c r="C22" s="228">
        <f>Filter!H21*10.23</f>
        <v>450.12</v>
      </c>
      <c r="D22" s="57">
        <f t="shared" si="14"/>
        <v>9.2089560229453191</v>
      </c>
      <c r="E22" s="58">
        <f t="shared" si="15"/>
        <v>48.162840000000003</v>
      </c>
      <c r="F22" s="244">
        <f>Filter!I21*2</f>
        <v>3708.04</v>
      </c>
      <c r="G22" s="57">
        <f t="shared" ref="G22:V34" si="19">IF(ISBLANK(F22),"",(F22*H$43)/$B22)</f>
        <v>66.999957934996033</v>
      </c>
      <c r="H22" s="58">
        <f t="shared" si="1"/>
        <v>350.40978000000001</v>
      </c>
      <c r="I22" s="211">
        <f>Filter!J21</f>
        <v>400</v>
      </c>
      <c r="J22" s="49">
        <f t="shared" si="19"/>
        <v>27.495219885279539</v>
      </c>
      <c r="K22" s="50">
        <f t="shared" si="3"/>
        <v>143.79999999999998</v>
      </c>
      <c r="L22" s="244">
        <f>Filter!K21</f>
        <v>384.75000000000006</v>
      </c>
      <c r="M22" s="49">
        <f t="shared" si="19"/>
        <v>53.703154875721502</v>
      </c>
      <c r="N22" s="50">
        <f t="shared" si="5"/>
        <v>280.86750000000001</v>
      </c>
      <c r="O22" s="48"/>
      <c r="P22" s="49" t="str">
        <f t="shared" si="19"/>
        <v/>
      </c>
      <c r="Q22" s="50" t="str">
        <f t="shared" si="7"/>
        <v/>
      </c>
      <c r="R22" s="48"/>
      <c r="S22" s="49" t="str">
        <f t="shared" si="19"/>
        <v/>
      </c>
      <c r="T22" s="50" t="str">
        <f t="shared" si="9"/>
        <v/>
      </c>
      <c r="U22" s="48"/>
      <c r="V22" s="49" t="str">
        <f t="shared" si="19"/>
        <v/>
      </c>
      <c r="W22" s="50" t="str">
        <f t="shared" si="11"/>
        <v/>
      </c>
      <c r="X22" s="211">
        <f>Filter!L21</f>
        <v>26</v>
      </c>
      <c r="Y22" s="212">
        <f t="shared" si="12"/>
        <v>10.412428298280028</v>
      </c>
      <c r="Z22" s="230">
        <f t="shared" si="13"/>
        <v>54.457000000000001</v>
      </c>
      <c r="AA22" s="238">
        <f t="shared" si="16"/>
        <v>172.58999999998559</v>
      </c>
      <c r="AB22" s="262">
        <f t="shared" si="17"/>
        <v>167.81971701722242</v>
      </c>
      <c r="AC22" s="263">
        <f t="shared" si="18"/>
        <v>1050.2871199999854</v>
      </c>
      <c r="AD22" s="91"/>
      <c r="AE22" s="92"/>
      <c r="AF22" s="92"/>
      <c r="AG22" s="92"/>
      <c r="AH22" s="92"/>
      <c r="AI22" s="92"/>
      <c r="AJ22" s="92"/>
      <c r="AK22" s="92"/>
    </row>
    <row r="23" spans="1:37" s="62" customFormat="1" ht="13.15" customHeight="1" thickBot="1" x14ac:dyDescent="0.3">
      <c r="A23" s="44">
        <v>18</v>
      </c>
      <c r="B23" s="245">
        <f>Pumpage!C23</f>
        <v>6.4400000000023283</v>
      </c>
      <c r="C23" s="228">
        <f>Filter!H22*10.23</f>
        <v>603.57000000000005</v>
      </c>
      <c r="D23" s="57">
        <f t="shared" si="14"/>
        <v>10.028259316766562</v>
      </c>
      <c r="E23" s="58">
        <f t="shared" si="15"/>
        <v>64.581990000000005</v>
      </c>
      <c r="F23" s="244">
        <f>Filter!I22*2</f>
        <v>4806.24</v>
      </c>
      <c r="G23" s="57">
        <f t="shared" si="19"/>
        <v>70.526347826061453</v>
      </c>
      <c r="H23" s="58">
        <f t="shared" si="1"/>
        <v>454.18968000000001</v>
      </c>
      <c r="I23" s="211">
        <f>Filter!J22</f>
        <v>440</v>
      </c>
      <c r="J23" s="49">
        <f t="shared" si="19"/>
        <v>24.562111801233357</v>
      </c>
      <c r="K23" s="50">
        <f t="shared" si="3"/>
        <v>158.18</v>
      </c>
      <c r="L23" s="244">
        <f>Filter!K22</f>
        <v>495.90000000000003</v>
      </c>
      <c r="M23" s="49">
        <f t="shared" si="19"/>
        <v>56.21226708072502</v>
      </c>
      <c r="N23" s="50">
        <f t="shared" si="5"/>
        <v>362.00700000000001</v>
      </c>
      <c r="O23" s="48"/>
      <c r="P23" s="49" t="str">
        <f t="shared" si="19"/>
        <v/>
      </c>
      <c r="Q23" s="50" t="str">
        <f t="shared" si="7"/>
        <v/>
      </c>
      <c r="R23" s="48"/>
      <c r="S23" s="49" t="str">
        <f t="shared" si="19"/>
        <v/>
      </c>
      <c r="T23" s="50" t="str">
        <f t="shared" si="9"/>
        <v/>
      </c>
      <c r="U23" s="48"/>
      <c r="V23" s="49" t="str">
        <f t="shared" si="19"/>
        <v/>
      </c>
      <c r="W23" s="50" t="str">
        <f t="shared" si="11"/>
        <v/>
      </c>
      <c r="X23" s="211">
        <f>Filter!L22</f>
        <v>33</v>
      </c>
      <c r="Y23" s="212">
        <f t="shared" si="12"/>
        <v>10.732686335399846</v>
      </c>
      <c r="Z23" s="230">
        <f t="shared" si="13"/>
        <v>69.118499999999997</v>
      </c>
      <c r="AA23" s="238">
        <f t="shared" si="16"/>
        <v>212.52000000007683</v>
      </c>
      <c r="AB23" s="262">
        <f t="shared" si="17"/>
        <v>172.06167236018624</v>
      </c>
      <c r="AC23" s="263">
        <f t="shared" si="18"/>
        <v>1320.5971700000769</v>
      </c>
      <c r="AD23" s="91"/>
      <c r="AE23" s="92"/>
      <c r="AF23" s="92"/>
      <c r="AG23" s="92"/>
      <c r="AH23" s="92"/>
      <c r="AI23" s="92"/>
      <c r="AJ23" s="92"/>
      <c r="AK23" s="92"/>
    </row>
    <row r="24" spans="1:37" s="62" customFormat="1" ht="14.1" customHeight="1" thickBot="1" x14ac:dyDescent="0.3">
      <c r="A24" s="44">
        <v>19</v>
      </c>
      <c r="B24" s="245">
        <f>Pumpage!C24</f>
        <v>3.7900000000008731</v>
      </c>
      <c r="C24" s="228">
        <f>Filter!H23*10.23</f>
        <v>347.82</v>
      </c>
      <c r="D24" s="57">
        <f t="shared" si="14"/>
        <v>9.8197203166204297</v>
      </c>
      <c r="E24" s="58">
        <f t="shared" si="15"/>
        <v>37.216740000000001</v>
      </c>
      <c r="F24" s="244">
        <f>Filter!I23*2</f>
        <v>3178.32</v>
      </c>
      <c r="G24" s="57">
        <f t="shared" si="19"/>
        <v>79.248348284942168</v>
      </c>
      <c r="H24" s="58">
        <f t="shared" si="1"/>
        <v>300.35124000000002</v>
      </c>
      <c r="I24" s="211">
        <f>Filter!J23</f>
        <v>200</v>
      </c>
      <c r="J24" s="49">
        <f t="shared" si="19"/>
        <v>18.970976253293781</v>
      </c>
      <c r="K24" s="50">
        <f t="shared" si="3"/>
        <v>71.899999999999991</v>
      </c>
      <c r="L24" s="244">
        <f>Filter!K23</f>
        <v>256.5</v>
      </c>
      <c r="M24" s="49">
        <f t="shared" si="19"/>
        <v>49.405013192600755</v>
      </c>
      <c r="N24" s="50">
        <f t="shared" si="5"/>
        <v>187.245</v>
      </c>
      <c r="O24" s="48"/>
      <c r="P24" s="49" t="str">
        <f t="shared" si="19"/>
        <v/>
      </c>
      <c r="Q24" s="50" t="str">
        <f t="shared" si="7"/>
        <v/>
      </c>
      <c r="R24" s="48"/>
      <c r="S24" s="49" t="str">
        <f t="shared" si="19"/>
        <v/>
      </c>
      <c r="T24" s="50" t="str">
        <f t="shared" si="9"/>
        <v/>
      </c>
      <c r="U24" s="48"/>
      <c r="V24" s="49" t="str">
        <f t="shared" si="19"/>
        <v/>
      </c>
      <c r="W24" s="50" t="str">
        <f t="shared" si="11"/>
        <v/>
      </c>
      <c r="X24" s="211">
        <f>Filter!L23</f>
        <v>7</v>
      </c>
      <c r="Y24" s="212">
        <f t="shared" si="12"/>
        <v>3.8684696569911932</v>
      </c>
      <c r="Z24" s="230">
        <f t="shared" si="13"/>
        <v>14.6615</v>
      </c>
      <c r="AA24" s="238">
        <f t="shared" si="16"/>
        <v>125.07000000002881</v>
      </c>
      <c r="AB24" s="262">
        <f t="shared" si="17"/>
        <v>161.31252770444831</v>
      </c>
      <c r="AC24" s="263">
        <f t="shared" si="18"/>
        <v>736.44448000002888</v>
      </c>
      <c r="AD24" s="91"/>
      <c r="AE24" s="92"/>
      <c r="AF24" s="92"/>
      <c r="AG24" s="92"/>
      <c r="AH24" s="92"/>
      <c r="AI24" s="92"/>
      <c r="AJ24" s="92"/>
      <c r="AK24" s="92"/>
    </row>
    <row r="25" spans="1:37" s="62" customFormat="1" ht="13.15" customHeight="1" thickBot="1" x14ac:dyDescent="0.3">
      <c r="A25" s="44">
        <v>20</v>
      </c>
      <c r="B25" s="245">
        <f>Pumpage!C25</f>
        <v>5.1399999999994179</v>
      </c>
      <c r="C25" s="228">
        <f>Filter!H24*10.23</f>
        <v>531.96</v>
      </c>
      <c r="D25" s="57">
        <f t="shared" si="14"/>
        <v>11.073875486382578</v>
      </c>
      <c r="E25" s="58">
        <f t="shared" si="15"/>
        <v>56.919720000000005</v>
      </c>
      <c r="F25" s="244">
        <f>Filter!I24*2</f>
        <v>4237.76</v>
      </c>
      <c r="G25" s="57">
        <f t="shared" si="19"/>
        <v>77.912124513627504</v>
      </c>
      <c r="H25" s="58">
        <f t="shared" si="1"/>
        <v>400.46832000000001</v>
      </c>
      <c r="I25" s="211">
        <f>Filter!J24</f>
        <v>380</v>
      </c>
      <c r="J25" s="49">
        <f t="shared" si="19"/>
        <v>26.577821011676157</v>
      </c>
      <c r="K25" s="50">
        <f t="shared" si="3"/>
        <v>136.60999999999999</v>
      </c>
      <c r="L25" s="244">
        <f>Filter!K24</f>
        <v>367.65000000000003</v>
      </c>
      <c r="M25" s="49">
        <f t="shared" si="19"/>
        <v>52.214883268488407</v>
      </c>
      <c r="N25" s="50">
        <f t="shared" si="5"/>
        <v>268.3845</v>
      </c>
      <c r="O25" s="48"/>
      <c r="P25" s="49" t="str">
        <f t="shared" si="19"/>
        <v/>
      </c>
      <c r="Q25" s="50" t="str">
        <f t="shared" si="7"/>
        <v/>
      </c>
      <c r="R25" s="48"/>
      <c r="S25" s="49" t="str">
        <f t="shared" si="19"/>
        <v/>
      </c>
      <c r="T25" s="50" t="str">
        <f t="shared" si="9"/>
        <v/>
      </c>
      <c r="U25" s="48"/>
      <c r="V25" s="49" t="str">
        <f t="shared" si="19"/>
        <v/>
      </c>
      <c r="W25" s="50" t="str">
        <f t="shared" si="11"/>
        <v/>
      </c>
      <c r="X25" s="211">
        <f>Filter!L24</f>
        <v>15</v>
      </c>
      <c r="Y25" s="212">
        <f t="shared" si="12"/>
        <v>6.1123540856038048</v>
      </c>
      <c r="Z25" s="230">
        <f t="shared" si="13"/>
        <v>31.4175</v>
      </c>
      <c r="AA25" s="238">
        <f t="shared" si="16"/>
        <v>169.61999999998079</v>
      </c>
      <c r="AB25" s="262">
        <f t="shared" si="17"/>
        <v>173.89105836577843</v>
      </c>
      <c r="AC25" s="263">
        <f t="shared" si="18"/>
        <v>1063.4200399999809</v>
      </c>
      <c r="AD25" s="91"/>
      <c r="AE25" s="92"/>
      <c r="AF25" s="92"/>
      <c r="AG25" s="92"/>
      <c r="AH25" s="92"/>
      <c r="AI25" s="92"/>
      <c r="AJ25" s="92"/>
      <c r="AK25" s="92"/>
    </row>
    <row r="26" spans="1:37" s="62" customFormat="1" ht="13.15" customHeight="1" thickBot="1" x14ac:dyDescent="0.3">
      <c r="A26" s="44">
        <v>21</v>
      </c>
      <c r="B26" s="245">
        <f>Pumpage!C26</f>
        <v>4.7899999999972351</v>
      </c>
      <c r="C26" s="228">
        <f>Filter!H25*10.23</f>
        <v>398.97</v>
      </c>
      <c r="D26" s="57">
        <f t="shared" si="14"/>
        <v>8.9122734864352076</v>
      </c>
      <c r="E26" s="58">
        <f t="shared" si="15"/>
        <v>42.689790000000002</v>
      </c>
      <c r="F26" s="244">
        <f>Filter!I25*2</f>
        <v>3643.44</v>
      </c>
      <c r="G26" s="57">
        <f t="shared" si="19"/>
        <v>71.879974947849433</v>
      </c>
      <c r="H26" s="58">
        <f t="shared" si="1"/>
        <v>344.30508000000003</v>
      </c>
      <c r="I26" s="211">
        <f>Filter!J25</f>
        <v>280</v>
      </c>
      <c r="J26" s="49">
        <f t="shared" si="19"/>
        <v>21.014613778717766</v>
      </c>
      <c r="K26" s="50">
        <f t="shared" si="3"/>
        <v>100.66</v>
      </c>
      <c r="L26" s="244">
        <f>Filter!K25</f>
        <v>299.25</v>
      </c>
      <c r="M26" s="49">
        <f t="shared" si="19"/>
        <v>45.60594989564219</v>
      </c>
      <c r="N26" s="50">
        <f t="shared" si="5"/>
        <v>218.45249999999999</v>
      </c>
      <c r="O26" s="48"/>
      <c r="P26" s="49" t="str">
        <f t="shared" si="19"/>
        <v/>
      </c>
      <c r="Q26" s="50" t="str">
        <f t="shared" si="7"/>
        <v/>
      </c>
      <c r="R26" s="48"/>
      <c r="S26" s="49" t="str">
        <f t="shared" si="19"/>
        <v/>
      </c>
      <c r="T26" s="50" t="str">
        <f t="shared" si="9"/>
        <v/>
      </c>
      <c r="U26" s="48"/>
      <c r="V26" s="49" t="str">
        <f t="shared" si="19"/>
        <v/>
      </c>
      <c r="W26" s="50" t="str">
        <f t="shared" si="11"/>
        <v/>
      </c>
      <c r="X26" s="211">
        <f>Filter!L25</f>
        <v>41</v>
      </c>
      <c r="Y26" s="212">
        <f t="shared" si="12"/>
        <v>17.927870563684671</v>
      </c>
      <c r="Z26" s="230">
        <f t="shared" si="13"/>
        <v>85.874499999999998</v>
      </c>
      <c r="AA26" s="238">
        <f t="shared" si="16"/>
        <v>158.06999999990876</v>
      </c>
      <c r="AB26" s="262">
        <f t="shared" si="17"/>
        <v>165.34068267232928</v>
      </c>
      <c r="AC26" s="263">
        <f t="shared" si="18"/>
        <v>950.05186999990883</v>
      </c>
      <c r="AD26" s="91"/>
      <c r="AE26" s="92"/>
      <c r="AF26" s="92"/>
      <c r="AG26" s="92"/>
      <c r="AH26" s="92"/>
      <c r="AI26" s="92"/>
      <c r="AJ26" s="92"/>
      <c r="AK26" s="92"/>
    </row>
    <row r="27" spans="1:37" ht="13.15" customHeight="1" thickBot="1" x14ac:dyDescent="0.25">
      <c r="A27" s="45">
        <v>22</v>
      </c>
      <c r="B27" s="245">
        <f>Pumpage!C27</f>
        <v>6.4970000000030268</v>
      </c>
      <c r="C27" s="228">
        <f>Filter!H26*10.23</f>
        <v>531.96</v>
      </c>
      <c r="D27" s="57">
        <f t="shared" si="14"/>
        <v>8.760923503151222</v>
      </c>
      <c r="E27" s="58">
        <f t="shared" si="15"/>
        <v>56.919720000000005</v>
      </c>
      <c r="F27" s="244">
        <f>Filter!I26*2</f>
        <v>4806.24</v>
      </c>
      <c r="G27" s="57">
        <f t="shared" si="19"/>
        <v>69.907600430935574</v>
      </c>
      <c r="H27" s="58">
        <f t="shared" si="1"/>
        <v>454.18968000000001</v>
      </c>
      <c r="I27" s="211">
        <f>Filter!J26</f>
        <v>340</v>
      </c>
      <c r="J27" s="49">
        <f t="shared" si="19"/>
        <v>18.813298445427588</v>
      </c>
      <c r="K27" s="50">
        <f t="shared" si="3"/>
        <v>122.22999999999999</v>
      </c>
      <c r="L27" s="244">
        <f>Filter!K26</f>
        <v>470.25000000000006</v>
      </c>
      <c r="M27" s="49">
        <f t="shared" si="19"/>
        <v>52.837078651660782</v>
      </c>
      <c r="N27" s="50">
        <f t="shared" si="5"/>
        <v>343.28250000000003</v>
      </c>
      <c r="O27" s="48"/>
      <c r="P27" s="49" t="str">
        <f t="shared" si="19"/>
        <v/>
      </c>
      <c r="Q27" s="50" t="str">
        <f t="shared" si="7"/>
        <v/>
      </c>
      <c r="R27" s="48"/>
      <c r="S27" s="49" t="str">
        <f t="shared" si="19"/>
        <v/>
      </c>
      <c r="T27" s="50" t="str">
        <f t="shared" si="9"/>
        <v/>
      </c>
      <c r="U27" s="48"/>
      <c r="V27" s="49" t="str">
        <f t="shared" si="19"/>
        <v/>
      </c>
      <c r="W27" s="50" t="str">
        <f t="shared" si="11"/>
        <v/>
      </c>
      <c r="X27" s="211">
        <f>Filter!L26</f>
        <v>27</v>
      </c>
      <c r="Y27" s="212">
        <f t="shared" si="12"/>
        <v>8.704248114510337</v>
      </c>
      <c r="Z27" s="230">
        <f t="shared" si="13"/>
        <v>56.551500000000004</v>
      </c>
      <c r="AA27" s="238">
        <f t="shared" si="16"/>
        <v>214.40100000009988</v>
      </c>
      <c r="AB27" s="262">
        <f t="shared" si="17"/>
        <v>159.02314914568549</v>
      </c>
      <c r="AC27" s="263">
        <f t="shared" si="18"/>
        <v>1247.5744000000998</v>
      </c>
      <c r="AD27" s="93"/>
      <c r="AE27" s="94"/>
      <c r="AF27" s="94"/>
      <c r="AG27" s="94"/>
      <c r="AH27" s="94"/>
      <c r="AI27" s="94"/>
      <c r="AJ27" s="94"/>
      <c r="AK27" s="94"/>
    </row>
    <row r="28" spans="1:37" ht="13.15" customHeight="1" thickBot="1" x14ac:dyDescent="0.25">
      <c r="A28" s="95">
        <v>23</v>
      </c>
      <c r="B28" s="245">
        <f>Pumpage!C28</f>
        <v>3.7529999999969732</v>
      </c>
      <c r="C28" s="228">
        <f>Filter!H27*10.23</f>
        <v>296.67</v>
      </c>
      <c r="D28" s="57">
        <f t="shared" si="14"/>
        <v>8.4582174260659748</v>
      </c>
      <c r="E28" s="58">
        <f t="shared" si="15"/>
        <v>31.743690000000001</v>
      </c>
      <c r="F28" s="244">
        <f>Filter!I27*2</f>
        <v>2596.92</v>
      </c>
      <c r="G28" s="57">
        <f t="shared" si="19"/>
        <v>65.390071942498778</v>
      </c>
      <c r="H28" s="58">
        <f t="shared" si="1"/>
        <v>245.40894</v>
      </c>
      <c r="I28" s="211">
        <f>Filter!J27</f>
        <v>200</v>
      </c>
      <c r="J28" s="49">
        <f t="shared" si="19"/>
        <v>19.15800692780655</v>
      </c>
      <c r="K28" s="50">
        <f t="shared" si="3"/>
        <v>71.899999999999991</v>
      </c>
      <c r="L28" s="244">
        <f>Filter!K27</f>
        <v>282.15000000000003</v>
      </c>
      <c r="M28" s="49">
        <f t="shared" si="19"/>
        <v>54.881294964073042</v>
      </c>
      <c r="N28" s="50">
        <f t="shared" si="5"/>
        <v>205.96950000000001</v>
      </c>
      <c r="O28" s="48"/>
      <c r="P28" s="49" t="str">
        <f t="shared" si="19"/>
        <v/>
      </c>
      <c r="Q28" s="50" t="str">
        <f t="shared" si="7"/>
        <v/>
      </c>
      <c r="R28" s="48"/>
      <c r="S28" s="49" t="str">
        <f t="shared" si="19"/>
        <v/>
      </c>
      <c r="T28" s="50" t="str">
        <f t="shared" si="9"/>
        <v/>
      </c>
      <c r="U28" s="48"/>
      <c r="V28" s="49" t="str">
        <f t="shared" si="19"/>
        <v/>
      </c>
      <c r="W28" s="50" t="str">
        <f t="shared" si="11"/>
        <v/>
      </c>
      <c r="X28" s="211">
        <f>Filter!L27</f>
        <v>11</v>
      </c>
      <c r="Y28" s="212">
        <f t="shared" si="12"/>
        <v>6.1389555022698064</v>
      </c>
      <c r="Z28" s="230">
        <f t="shared" si="13"/>
        <v>23.0395</v>
      </c>
      <c r="AA28" s="238">
        <f t="shared" si="16"/>
        <v>123.84899999990012</v>
      </c>
      <c r="AB28" s="262">
        <f t="shared" si="17"/>
        <v>154.02654676271413</v>
      </c>
      <c r="AC28" s="263">
        <f t="shared" si="18"/>
        <v>701.91062999990004</v>
      </c>
      <c r="AD28" s="93"/>
      <c r="AE28" s="94"/>
      <c r="AF28" s="94"/>
      <c r="AG28" s="94"/>
      <c r="AH28" s="94"/>
      <c r="AI28" s="94"/>
      <c r="AJ28" s="94"/>
      <c r="AK28" s="94"/>
    </row>
    <row r="29" spans="1:37" ht="13.15" customHeight="1" thickBot="1" x14ac:dyDescent="0.25">
      <c r="A29" s="95">
        <v>24</v>
      </c>
      <c r="B29" s="245">
        <f>Pumpage!C29</f>
        <v>6.4600000000027649</v>
      </c>
      <c r="C29" s="228">
        <f>Filter!H28*10.23</f>
        <v>531.96</v>
      </c>
      <c r="D29" s="57">
        <f t="shared" si="14"/>
        <v>8.8111021671788929</v>
      </c>
      <c r="E29" s="58">
        <f t="shared" si="15"/>
        <v>56.919720000000005</v>
      </c>
      <c r="F29" s="244">
        <f>Filter!I28*2</f>
        <v>4754.5600000000004</v>
      </c>
      <c r="G29" s="57">
        <f t="shared" si="19"/>
        <v>69.551999999970235</v>
      </c>
      <c r="H29" s="58">
        <f t="shared" si="1"/>
        <v>449.30592000000001</v>
      </c>
      <c r="I29" s="211">
        <f>Filter!J28</f>
        <v>360</v>
      </c>
      <c r="J29" s="49">
        <f t="shared" si="19"/>
        <v>20.034055727545603</v>
      </c>
      <c r="K29" s="50">
        <f t="shared" si="3"/>
        <v>129.41999999999999</v>
      </c>
      <c r="L29" s="244">
        <f>Filter!K28</f>
        <v>470.25000000000006</v>
      </c>
      <c r="M29" s="49">
        <f t="shared" si="19"/>
        <v>53.139705882330205</v>
      </c>
      <c r="N29" s="50">
        <f t="shared" si="5"/>
        <v>343.28250000000003</v>
      </c>
      <c r="O29" s="48"/>
      <c r="P29" s="49" t="str">
        <f t="shared" si="19"/>
        <v/>
      </c>
      <c r="Q29" s="50" t="str">
        <f t="shared" si="7"/>
        <v/>
      </c>
      <c r="R29" s="48"/>
      <c r="S29" s="49" t="str">
        <f t="shared" si="19"/>
        <v/>
      </c>
      <c r="T29" s="50" t="str">
        <f t="shared" si="9"/>
        <v/>
      </c>
      <c r="U29" s="48"/>
      <c r="V29" s="49" t="str">
        <f t="shared" si="19"/>
        <v/>
      </c>
      <c r="W29" s="50" t="str">
        <f t="shared" si="11"/>
        <v/>
      </c>
      <c r="X29" s="211">
        <f>Filter!L28</f>
        <v>15</v>
      </c>
      <c r="Y29" s="212">
        <f t="shared" si="12"/>
        <v>4.8633900928771752</v>
      </c>
      <c r="Z29" s="230">
        <f t="shared" si="13"/>
        <v>31.4175</v>
      </c>
      <c r="AA29" s="238">
        <f t="shared" si="16"/>
        <v>213.18000000009124</v>
      </c>
      <c r="AB29" s="262">
        <f t="shared" si="17"/>
        <v>156.40025386990212</v>
      </c>
      <c r="AC29" s="263">
        <f t="shared" si="18"/>
        <v>1223.5256400000912</v>
      </c>
      <c r="AD29" s="93"/>
      <c r="AE29" s="94"/>
      <c r="AF29" s="94"/>
      <c r="AG29" s="94"/>
      <c r="AH29" s="94"/>
      <c r="AI29" s="94"/>
      <c r="AJ29" s="94"/>
      <c r="AK29" s="94"/>
    </row>
    <row r="30" spans="1:37" ht="13.15" customHeight="1" thickBot="1" x14ac:dyDescent="0.25">
      <c r="A30" s="45">
        <v>25</v>
      </c>
      <c r="B30" s="245">
        <f>Pumpage!C30</f>
        <v>5.4599999999991269</v>
      </c>
      <c r="C30" s="228">
        <f>Filter!H29*10.23</f>
        <v>419.43</v>
      </c>
      <c r="D30" s="57">
        <f t="shared" si="14"/>
        <v>8.2195989011002162</v>
      </c>
      <c r="E30" s="58">
        <f t="shared" si="15"/>
        <v>44.879010000000001</v>
      </c>
      <c r="F30" s="244">
        <f>Filter!I29*2</f>
        <v>3901.84</v>
      </c>
      <c r="G30" s="57">
        <f t="shared" si="19"/>
        <v>67.531846153856961</v>
      </c>
      <c r="H30" s="58">
        <f t="shared" si="1"/>
        <v>368.72388000000001</v>
      </c>
      <c r="I30" s="211">
        <f>Filter!J29</f>
        <v>300</v>
      </c>
      <c r="J30" s="49">
        <f t="shared" si="19"/>
        <v>19.75274725275041</v>
      </c>
      <c r="K30" s="50">
        <f t="shared" si="3"/>
        <v>107.85</v>
      </c>
      <c r="L30" s="244">
        <f>Filter!K29</f>
        <v>384.75000000000006</v>
      </c>
      <c r="M30" s="49">
        <f t="shared" si="19"/>
        <v>51.440934065942294</v>
      </c>
      <c r="N30" s="50">
        <f t="shared" si="5"/>
        <v>280.86750000000001</v>
      </c>
      <c r="O30" s="48"/>
      <c r="P30" s="49" t="str">
        <f t="shared" si="19"/>
        <v/>
      </c>
      <c r="Q30" s="50" t="str">
        <f t="shared" si="7"/>
        <v/>
      </c>
      <c r="R30" s="48"/>
      <c r="S30" s="49" t="str">
        <f t="shared" si="19"/>
        <v/>
      </c>
      <c r="T30" s="50" t="str">
        <f t="shared" si="9"/>
        <v/>
      </c>
      <c r="U30" s="48"/>
      <c r="V30" s="49" t="str">
        <f t="shared" si="19"/>
        <v/>
      </c>
      <c r="W30" s="50" t="str">
        <f t="shared" si="11"/>
        <v/>
      </c>
      <c r="X30" s="211">
        <f>Filter!L29</f>
        <v>51</v>
      </c>
      <c r="Y30" s="212">
        <f t="shared" si="12"/>
        <v>19.564010989014118</v>
      </c>
      <c r="Z30" s="230">
        <f t="shared" si="13"/>
        <v>106.81950000000001</v>
      </c>
      <c r="AA30" s="238">
        <f t="shared" si="16"/>
        <v>180.17999999997119</v>
      </c>
      <c r="AB30" s="262">
        <f t="shared" si="17"/>
        <v>166.50913736266401</v>
      </c>
      <c r="AC30" s="263">
        <f t="shared" si="18"/>
        <v>1089.3198899999713</v>
      </c>
      <c r="AD30" s="93"/>
      <c r="AE30" s="94"/>
      <c r="AF30" s="94"/>
      <c r="AG30" s="94"/>
      <c r="AH30" s="94"/>
      <c r="AI30" s="94"/>
      <c r="AJ30" s="94"/>
      <c r="AK30" s="94"/>
    </row>
    <row r="31" spans="1:37" ht="13.15" customHeight="1" thickBot="1" x14ac:dyDescent="0.25">
      <c r="A31" s="45">
        <v>26</v>
      </c>
      <c r="B31" s="245">
        <f>Pumpage!C31</f>
        <v>5.0099999999983993</v>
      </c>
      <c r="C31" s="228">
        <f>Filter!H30*10.23</f>
        <v>409.20000000000005</v>
      </c>
      <c r="D31" s="57">
        <f t="shared" si="14"/>
        <v>8.7394011976075845</v>
      </c>
      <c r="E31" s="58">
        <f t="shared" si="15"/>
        <v>43.784400000000005</v>
      </c>
      <c r="F31" s="244">
        <f>Filter!I30*2</f>
        <v>3669.28</v>
      </c>
      <c r="G31" s="57">
        <f t="shared" si="19"/>
        <v>69.210970059902351</v>
      </c>
      <c r="H31" s="58">
        <f t="shared" si="1"/>
        <v>346.74696</v>
      </c>
      <c r="I31" s="211">
        <f>Filter!J30</f>
        <v>260</v>
      </c>
      <c r="J31" s="49">
        <f t="shared" si="19"/>
        <v>18.656686626752467</v>
      </c>
      <c r="K31" s="50">
        <f t="shared" si="3"/>
        <v>93.47</v>
      </c>
      <c r="L31" s="244">
        <f>Filter!K30</f>
        <v>410.40000000000003</v>
      </c>
      <c r="M31" s="49">
        <f t="shared" si="19"/>
        <v>59.798802395228698</v>
      </c>
      <c r="N31" s="50">
        <f t="shared" si="5"/>
        <v>299.59200000000004</v>
      </c>
      <c r="O31" s="48"/>
      <c r="P31" s="49" t="str">
        <f t="shared" si="19"/>
        <v/>
      </c>
      <c r="Q31" s="50" t="str">
        <f t="shared" si="7"/>
        <v/>
      </c>
      <c r="R31" s="48"/>
      <c r="S31" s="49" t="str">
        <f t="shared" si="19"/>
        <v/>
      </c>
      <c r="T31" s="50" t="str">
        <f t="shared" si="9"/>
        <v/>
      </c>
      <c r="U31" s="48"/>
      <c r="V31" s="49" t="str">
        <f t="shared" si="19"/>
        <v/>
      </c>
      <c r="W31" s="50" t="str">
        <f t="shared" si="11"/>
        <v/>
      </c>
      <c r="X31" s="211">
        <f>Filter!L30</f>
        <v>27</v>
      </c>
      <c r="Y31" s="212">
        <f t="shared" si="12"/>
        <v>11.28772455090181</v>
      </c>
      <c r="Z31" s="230">
        <f t="shared" si="13"/>
        <v>56.551500000000004</v>
      </c>
      <c r="AA31" s="238">
        <f t="shared" si="16"/>
        <v>165.32999999994718</v>
      </c>
      <c r="AB31" s="262">
        <f t="shared" si="17"/>
        <v>167.69358483039292</v>
      </c>
      <c r="AC31" s="263">
        <f t="shared" si="18"/>
        <v>1005.4748599999473</v>
      </c>
      <c r="AD31" s="93"/>
      <c r="AE31" s="94"/>
      <c r="AF31" s="94"/>
      <c r="AG31" s="94"/>
      <c r="AH31" s="94"/>
      <c r="AI31" s="94"/>
      <c r="AJ31" s="94"/>
      <c r="AK31" s="94"/>
    </row>
    <row r="32" spans="1:37" ht="13.15" customHeight="1" thickBot="1" x14ac:dyDescent="0.25">
      <c r="A32" s="45">
        <v>27</v>
      </c>
      <c r="B32" s="245">
        <f>Pumpage!C32</f>
        <v>5.0100000000020373</v>
      </c>
      <c r="C32" s="228">
        <f>Filter!H31*10.23</f>
        <v>398.97</v>
      </c>
      <c r="D32" s="57">
        <f t="shared" si="14"/>
        <v>8.5209161676612055</v>
      </c>
      <c r="E32" s="58">
        <f t="shared" si="15"/>
        <v>42.689790000000002</v>
      </c>
      <c r="F32" s="244">
        <f>Filter!I31*2</f>
        <v>2751.96</v>
      </c>
      <c r="G32" s="57">
        <f t="shared" si="19"/>
        <v>51.908227544889073</v>
      </c>
      <c r="H32" s="58">
        <f t="shared" si="1"/>
        <v>260.06022000000002</v>
      </c>
      <c r="I32" s="211">
        <f>Filter!J31</f>
        <v>260</v>
      </c>
      <c r="J32" s="49">
        <f t="shared" si="19"/>
        <v>18.656686626738921</v>
      </c>
      <c r="K32" s="50">
        <f t="shared" si="3"/>
        <v>93.47</v>
      </c>
      <c r="L32" s="244">
        <f>Filter!K31</f>
        <v>384.75000000000006</v>
      </c>
      <c r="M32" s="49">
        <f t="shared" si="19"/>
        <v>56.061377245486185</v>
      </c>
      <c r="N32" s="50">
        <f t="shared" si="5"/>
        <v>280.86750000000001</v>
      </c>
      <c r="O32" s="48"/>
      <c r="P32" s="49" t="str">
        <f t="shared" si="19"/>
        <v/>
      </c>
      <c r="Q32" s="50" t="str">
        <f t="shared" si="7"/>
        <v/>
      </c>
      <c r="R32" s="48"/>
      <c r="S32" s="49" t="str">
        <f t="shared" si="19"/>
        <v/>
      </c>
      <c r="T32" s="50" t="str">
        <f t="shared" si="9"/>
        <v/>
      </c>
      <c r="U32" s="48"/>
      <c r="V32" s="49" t="str">
        <f t="shared" si="19"/>
        <v/>
      </c>
      <c r="W32" s="50" t="str">
        <f t="shared" si="11"/>
        <v/>
      </c>
      <c r="X32" s="211">
        <f>Filter!L31</f>
        <v>35</v>
      </c>
      <c r="Y32" s="212">
        <f t="shared" si="12"/>
        <v>14.632235528936167</v>
      </c>
      <c r="Z32" s="230">
        <f t="shared" si="13"/>
        <v>73.307500000000005</v>
      </c>
      <c r="AA32" s="238">
        <f t="shared" si="16"/>
        <v>165.33000000006723</v>
      </c>
      <c r="AB32" s="262">
        <f t="shared" si="17"/>
        <v>149.77944311371158</v>
      </c>
      <c r="AC32" s="263">
        <f t="shared" si="18"/>
        <v>915.7250100000673</v>
      </c>
      <c r="AD32" s="93"/>
      <c r="AE32" s="94"/>
      <c r="AF32" s="94"/>
      <c r="AG32" s="94"/>
      <c r="AH32" s="94"/>
      <c r="AI32" s="94"/>
      <c r="AJ32" s="94"/>
      <c r="AK32" s="94"/>
    </row>
    <row r="33" spans="1:38" ht="13.15" customHeight="1" thickBot="1" x14ac:dyDescent="0.25">
      <c r="A33" s="45">
        <v>28</v>
      </c>
      <c r="B33" s="245">
        <f>Pumpage!C33</f>
        <v>5.2799999999988358</v>
      </c>
      <c r="C33" s="228">
        <f>Filter!H32*10.23</f>
        <v>429.66</v>
      </c>
      <c r="D33" s="57">
        <f t="shared" si="14"/>
        <v>8.7071250000019198</v>
      </c>
      <c r="E33" s="58">
        <f t="shared" si="15"/>
        <v>45.973620000000004</v>
      </c>
      <c r="F33" s="244">
        <f>Filter!I32*2</f>
        <v>3643.44</v>
      </c>
      <c r="G33" s="57">
        <f t="shared" si="19"/>
        <v>65.209295454559836</v>
      </c>
      <c r="H33" s="58">
        <f t="shared" si="1"/>
        <v>344.30508000000003</v>
      </c>
      <c r="I33" s="211">
        <f>Filter!J32</f>
        <v>300</v>
      </c>
      <c r="J33" s="49">
        <f t="shared" si="19"/>
        <v>20.426136363640865</v>
      </c>
      <c r="K33" s="50">
        <f t="shared" si="3"/>
        <v>107.85</v>
      </c>
      <c r="L33" s="244">
        <f>Filter!K32</f>
        <v>342</v>
      </c>
      <c r="M33" s="49">
        <f t="shared" si="19"/>
        <v>47.284090909101337</v>
      </c>
      <c r="N33" s="50">
        <f t="shared" si="5"/>
        <v>249.66</v>
      </c>
      <c r="O33" s="48"/>
      <c r="P33" s="49" t="str">
        <f t="shared" si="19"/>
        <v/>
      </c>
      <c r="Q33" s="50" t="str">
        <f t="shared" si="7"/>
        <v/>
      </c>
      <c r="R33" s="48"/>
      <c r="S33" s="49" t="str">
        <f t="shared" si="19"/>
        <v/>
      </c>
      <c r="T33" s="50" t="str">
        <f t="shared" si="9"/>
        <v/>
      </c>
      <c r="U33" s="48"/>
      <c r="V33" s="49" t="str">
        <f t="shared" si="19"/>
        <v/>
      </c>
      <c r="W33" s="50" t="str">
        <f t="shared" si="11"/>
        <v/>
      </c>
      <c r="X33" s="211">
        <f>Filter!L32</f>
        <v>43</v>
      </c>
      <c r="Y33" s="212">
        <f t="shared" si="12"/>
        <v>17.057481060609824</v>
      </c>
      <c r="Z33" s="230">
        <f t="shared" si="13"/>
        <v>90.063500000000005</v>
      </c>
      <c r="AA33" s="238">
        <f t="shared" si="16"/>
        <v>174.23999999996158</v>
      </c>
      <c r="AB33" s="262">
        <f t="shared" si="17"/>
        <v>158.68412878791381</v>
      </c>
      <c r="AC33" s="263">
        <f t="shared" si="18"/>
        <v>1012.0921999999615</v>
      </c>
      <c r="AD33" s="93"/>
      <c r="AE33" s="94"/>
      <c r="AF33" s="94"/>
      <c r="AG33" s="94"/>
      <c r="AH33" s="94"/>
      <c r="AI33" s="94"/>
      <c r="AJ33" s="94"/>
      <c r="AK33" s="94"/>
    </row>
    <row r="34" spans="1:38" ht="13.15" customHeight="1" thickBot="1" x14ac:dyDescent="0.25">
      <c r="A34" s="45">
        <v>29</v>
      </c>
      <c r="B34" s="245">
        <f>Pumpage!C34</f>
        <v>5.7700000000004366</v>
      </c>
      <c r="C34" s="228">
        <f>Filter!H33*10.23</f>
        <v>460.35</v>
      </c>
      <c r="D34" s="57">
        <f t="shared" si="14"/>
        <v>8.5368197573650377</v>
      </c>
      <c r="E34" s="58">
        <f t="shared" si="15"/>
        <v>49.257449999999999</v>
      </c>
      <c r="F34" s="244">
        <f>Filter!I33*2</f>
        <v>4056.88</v>
      </c>
      <c r="G34" s="57">
        <f t="shared" si="19"/>
        <v>66.442835355280934</v>
      </c>
      <c r="H34" s="58">
        <f t="shared" si="1"/>
        <v>383.37515999999999</v>
      </c>
      <c r="I34" s="211">
        <f>Filter!J33</f>
        <v>360</v>
      </c>
      <c r="J34" s="49">
        <f t="shared" si="19"/>
        <v>22.429809358750468</v>
      </c>
      <c r="K34" s="50">
        <f t="shared" si="3"/>
        <v>129.41999999999999</v>
      </c>
      <c r="L34" s="244">
        <f>Filter!K33</f>
        <v>410.40000000000003</v>
      </c>
      <c r="M34" s="49">
        <f t="shared" si="19"/>
        <v>51.9223570190602</v>
      </c>
      <c r="N34" s="50">
        <f t="shared" si="5"/>
        <v>299.59200000000004</v>
      </c>
      <c r="O34" s="48"/>
      <c r="P34" s="49" t="str">
        <f t="shared" si="19"/>
        <v/>
      </c>
      <c r="Q34" s="50" t="str">
        <f t="shared" si="7"/>
        <v/>
      </c>
      <c r="R34" s="48"/>
      <c r="S34" s="49" t="str">
        <f t="shared" si="19"/>
        <v/>
      </c>
      <c r="T34" s="50" t="str">
        <f t="shared" si="9"/>
        <v/>
      </c>
      <c r="U34" s="48"/>
      <c r="V34" s="49" t="str">
        <f t="shared" si="19"/>
        <v/>
      </c>
      <c r="W34" s="50" t="str">
        <f t="shared" si="11"/>
        <v/>
      </c>
      <c r="X34" s="211">
        <f>Filter!L33</f>
        <v>18</v>
      </c>
      <c r="Y34" s="212">
        <f t="shared" si="12"/>
        <v>6.5339688041589508</v>
      </c>
      <c r="Z34" s="230">
        <f t="shared" si="13"/>
        <v>37.701000000000001</v>
      </c>
      <c r="AA34" s="238">
        <f t="shared" si="16"/>
        <v>190.41000000001441</v>
      </c>
      <c r="AB34" s="262">
        <f t="shared" si="17"/>
        <v>155.86579029461558</v>
      </c>
      <c r="AC34" s="263">
        <f t="shared" si="18"/>
        <v>1089.7556100000145</v>
      </c>
      <c r="AD34" s="93"/>
      <c r="AE34" s="94"/>
      <c r="AF34" s="94"/>
      <c r="AG34" s="94"/>
      <c r="AH34" s="94"/>
      <c r="AI34" s="94"/>
      <c r="AJ34" s="94"/>
      <c r="AK34" s="94"/>
    </row>
    <row r="35" spans="1:38" ht="13.15" customHeight="1" thickBot="1" x14ac:dyDescent="0.25">
      <c r="A35" s="95">
        <v>30</v>
      </c>
      <c r="B35" s="245">
        <f>Pumpage!C35</f>
        <v>4.569999999999709</v>
      </c>
      <c r="C35" s="228">
        <f>Filter!H34*10.23</f>
        <v>398.97</v>
      </c>
      <c r="D35" s="57">
        <f t="shared" ref="D35:D36" si="20">IF(ISBLANK(C35),"",(C35*E$43)/$B35)</f>
        <v>9.3413107221012517</v>
      </c>
      <c r="E35" s="58">
        <f t="shared" ref="E35:E36" si="21">IF(ISBLANK(C35),"",C35*E$43)</f>
        <v>42.689790000000002</v>
      </c>
      <c r="F35" s="244">
        <f>Filter!I34*2</f>
        <v>3178.32</v>
      </c>
      <c r="G35" s="57">
        <f t="shared" ref="G35:G36" si="22">IF(ISBLANK(F35),"",(F35*H$43)/$B35)</f>
        <v>65.72237199125145</v>
      </c>
      <c r="H35" s="58">
        <f t="shared" ref="H35:H36" si="23">IF(ISBLANK(F35),"",F35*H$43)</f>
        <v>300.35124000000002</v>
      </c>
      <c r="I35" s="211">
        <f>Filter!J34</f>
        <v>100</v>
      </c>
      <c r="J35" s="49">
        <f t="shared" ref="J35:J36" si="24">IF(ISBLANK(I35),"",(I35*K$43)/$B35)</f>
        <v>7.866520787746671</v>
      </c>
      <c r="K35" s="50">
        <f t="shared" ref="K35:K36" si="25">IF(ISBLANK(I35),"",I35*K$43)</f>
        <v>35.949999999999996</v>
      </c>
      <c r="L35" s="244">
        <f>Filter!K34</f>
        <v>342</v>
      </c>
      <c r="M35" s="49">
        <f t="shared" ref="M35:M36" si="26">IF(ISBLANK(L35),"",(L35*N$43)/$B35)</f>
        <v>54.630196936546149</v>
      </c>
      <c r="N35" s="50">
        <f t="shared" ref="N35:N36" si="27">IF(ISBLANK(L35),"",L35*N$43)</f>
        <v>249.66</v>
      </c>
      <c r="O35" s="48"/>
      <c r="P35" s="49" t="str">
        <f t="shared" ref="P35:P36" si="28">IF(ISBLANK(O35),"",(O35*Q$43)/$B35)</f>
        <v/>
      </c>
      <c r="Q35" s="50" t="str">
        <f t="shared" ref="Q35:Q36" si="29">IF(ISBLANK(O35),"",O35*Q$43)</f>
        <v/>
      </c>
      <c r="R35" s="48"/>
      <c r="S35" s="49" t="str">
        <f t="shared" ref="S35:S36" si="30">IF(ISBLANK(R35),"",(R35*T$43)/$B35)</f>
        <v/>
      </c>
      <c r="T35" s="50" t="str">
        <f t="shared" ref="T35:T36" si="31">IF(ISBLANK(R35),"",R35*T$43)</f>
        <v/>
      </c>
      <c r="U35" s="48"/>
      <c r="V35" s="49" t="str">
        <f t="shared" ref="V35:V36" si="32">IF(ISBLANK(U35),"",(U35*W$43)/$B35)</f>
        <v/>
      </c>
      <c r="W35" s="50" t="str">
        <f t="shared" ref="W35:W36" si="33">IF(ISBLANK(U35),"",U35*W$43)</f>
        <v/>
      </c>
      <c r="X35" s="211">
        <f>Filter!L34</f>
        <v>14</v>
      </c>
      <c r="Y35" s="212">
        <f t="shared" ref="Y35:Y36" si="34">IF(ISBLANK(X35),"",(X35*Z$43)/$B35)</f>
        <v>6.4164113785562078</v>
      </c>
      <c r="Z35" s="230">
        <f t="shared" ref="Z35:Z36" si="35">IF(ISBLANK(X35),"",X35*Z$43)</f>
        <v>29.323</v>
      </c>
      <c r="AA35" s="238">
        <f t="shared" si="16"/>
        <v>150.8099999999904</v>
      </c>
      <c r="AB35" s="262">
        <f t="shared" si="17"/>
        <v>143.97681181620172</v>
      </c>
      <c r="AC35" s="263">
        <f t="shared" si="18"/>
        <v>808.78402999999037</v>
      </c>
      <c r="AD35" s="93"/>
      <c r="AE35" s="94"/>
      <c r="AF35" s="94"/>
      <c r="AG35" s="94"/>
      <c r="AH35" s="94"/>
      <c r="AI35" s="94"/>
      <c r="AJ35" s="94"/>
      <c r="AK35" s="94"/>
    </row>
    <row r="36" spans="1:38" ht="13.15" customHeight="1" thickBot="1" x14ac:dyDescent="0.25">
      <c r="A36" s="96">
        <v>31</v>
      </c>
      <c r="B36" s="245" t="str">
        <f>Pumpage!C36</f>
        <v/>
      </c>
      <c r="C36" s="228">
        <f>Filter!H35*10.23</f>
        <v>0</v>
      </c>
      <c r="D36" s="57" t="e">
        <f t="shared" si="20"/>
        <v>#VALUE!</v>
      </c>
      <c r="E36" s="58">
        <f t="shared" si="21"/>
        <v>0</v>
      </c>
      <c r="F36" s="244">
        <f>Filter!I35*2</f>
        <v>0</v>
      </c>
      <c r="G36" s="57" t="e">
        <f t="shared" si="22"/>
        <v>#VALUE!</v>
      </c>
      <c r="H36" s="58">
        <f t="shared" si="23"/>
        <v>0</v>
      </c>
      <c r="I36" s="211">
        <f>Filter!J35</f>
        <v>0</v>
      </c>
      <c r="J36" s="49" t="e">
        <f t="shared" si="24"/>
        <v>#VALUE!</v>
      </c>
      <c r="K36" s="50">
        <f t="shared" si="25"/>
        <v>0</v>
      </c>
      <c r="L36" s="244" t="str">
        <f>Filter!K35</f>
        <v/>
      </c>
      <c r="M36" s="49" t="e">
        <f t="shared" si="26"/>
        <v>#VALUE!</v>
      </c>
      <c r="N36" s="50" t="e">
        <f t="shared" si="27"/>
        <v>#VALUE!</v>
      </c>
      <c r="O36" s="48"/>
      <c r="P36" s="49" t="str">
        <f t="shared" si="28"/>
        <v/>
      </c>
      <c r="Q36" s="50" t="str">
        <f t="shared" si="29"/>
        <v/>
      </c>
      <c r="R36" s="48"/>
      <c r="S36" s="49" t="str">
        <f t="shared" si="30"/>
        <v/>
      </c>
      <c r="T36" s="50" t="str">
        <f t="shared" si="31"/>
        <v/>
      </c>
      <c r="U36" s="48"/>
      <c r="V36" s="49" t="str">
        <f t="shared" si="32"/>
        <v/>
      </c>
      <c r="W36" s="50" t="str">
        <f t="shared" si="33"/>
        <v/>
      </c>
      <c r="X36" s="211">
        <f>Filter!L35</f>
        <v>0</v>
      </c>
      <c r="Y36" s="212" t="e">
        <f t="shared" si="34"/>
        <v>#VALUE!</v>
      </c>
      <c r="Z36" s="230">
        <f t="shared" si="35"/>
        <v>0</v>
      </c>
      <c r="AA36" s="238" t="e">
        <f t="shared" si="16"/>
        <v>#VALUE!</v>
      </c>
      <c r="AB36" s="262" t="e">
        <f t="shared" si="17"/>
        <v>#VALUE!</v>
      </c>
      <c r="AC36" s="263" t="e">
        <f t="shared" si="18"/>
        <v>#VALUE!</v>
      </c>
      <c r="AD36" s="93"/>
      <c r="AE36" s="94"/>
      <c r="AF36" s="94"/>
      <c r="AG36" s="94"/>
      <c r="AH36" s="94"/>
      <c r="AI36" s="94"/>
      <c r="AJ36" s="94"/>
      <c r="AK36" s="94"/>
    </row>
    <row r="37" spans="1:38" ht="13.15" customHeight="1" thickBot="1" x14ac:dyDescent="0.25">
      <c r="A37" s="97" t="s">
        <v>48</v>
      </c>
      <c r="B37" s="246">
        <f>SUMIF(B6:B36,"&lt;&gt;#VALUE!")</f>
        <v>152.45999999999913</v>
      </c>
      <c r="C37" s="249"/>
      <c r="D37" s="250"/>
      <c r="E37" s="251">
        <f t="shared" ref="E37:W37" si="36">SUM(E6:E36)</f>
        <v>1354.0325699999999</v>
      </c>
      <c r="F37" s="213"/>
      <c r="G37" s="252"/>
      <c r="H37" s="253">
        <f t="shared" si="36"/>
        <v>10889.56386</v>
      </c>
      <c r="I37" s="213"/>
      <c r="J37" s="214"/>
      <c r="K37" s="215">
        <f t="shared" si="36"/>
        <v>3264.2599999999998</v>
      </c>
      <c r="L37" s="213"/>
      <c r="M37" s="214"/>
      <c r="N37" s="215" t="e">
        <f>SUM(N6:N36)</f>
        <v>#VALUE!</v>
      </c>
      <c r="O37" s="213"/>
      <c r="P37" s="214"/>
      <c r="Q37" s="215">
        <f t="shared" si="36"/>
        <v>0</v>
      </c>
      <c r="R37" s="213"/>
      <c r="S37" s="214"/>
      <c r="T37" s="215">
        <f t="shared" si="36"/>
        <v>0</v>
      </c>
      <c r="U37" s="213"/>
      <c r="V37" s="214"/>
      <c r="W37" s="231">
        <f t="shared" si="36"/>
        <v>0</v>
      </c>
      <c r="X37" s="213"/>
      <c r="Y37" s="214"/>
      <c r="Z37" s="231">
        <f t="shared" ref="Z37" si="37">SUM(Z6:Z36)</f>
        <v>2063.0825000000004</v>
      </c>
      <c r="AA37" s="214">
        <f>SUMIF(AA6:AA36,"&lt;&gt;#VALUE!")</f>
        <v>5031.1799999999712</v>
      </c>
      <c r="AB37" s="239">
        <f>SUMIF(AB6:AB36,"&lt;&gt;#VALUE!")</f>
        <v>5056.3045367101704</v>
      </c>
      <c r="AC37" s="239">
        <f>SUMIF(AC6:AC36,"&lt;&gt;#VALUE!")</f>
        <v>30722.310429999969</v>
      </c>
      <c r="AD37" s="93"/>
      <c r="AE37" s="94"/>
      <c r="AF37" s="94"/>
      <c r="AG37" s="94"/>
      <c r="AH37" s="94"/>
      <c r="AI37" s="94"/>
      <c r="AJ37" s="94"/>
      <c r="AK37" s="94"/>
    </row>
    <row r="38" spans="1:38" ht="13.15" customHeight="1" thickBot="1" x14ac:dyDescent="0.25">
      <c r="A38" s="98" t="s">
        <v>49</v>
      </c>
      <c r="B38" s="247">
        <f>AVERAGE(B6:B36)</f>
        <v>5.0819999999999705</v>
      </c>
      <c r="C38" s="254">
        <f>AVERAGE(C6:C36)</f>
        <v>408.21</v>
      </c>
      <c r="D38" s="216">
        <f>AVERAGEIF(D6:D36,"&lt;&gt;#VALUE!")</f>
        <v>8.881450583609892</v>
      </c>
      <c r="E38" s="255">
        <f t="shared" ref="E38:W38" si="38">AVERAGE(E6:E36)</f>
        <v>43.678469999999997</v>
      </c>
      <c r="F38" s="256">
        <f t="shared" si="38"/>
        <v>3717.2090322580652</v>
      </c>
      <c r="G38" s="216">
        <f>AVERAGEIF(G6:G36,"&lt;&gt;#VALUE!")</f>
        <v>71.180623679803588</v>
      </c>
      <c r="H38" s="216">
        <f t="shared" si="38"/>
        <v>351.2762535483871</v>
      </c>
      <c r="I38" s="256">
        <f t="shared" si="38"/>
        <v>292.90322580645159</v>
      </c>
      <c r="J38" s="216">
        <f>AVERAGEIF(J6:J36,"&lt;&gt;#VALUE!")</f>
        <v>21.409770591508337</v>
      </c>
      <c r="K38" s="256">
        <f t="shared" si="38"/>
        <v>105.29870967741935</v>
      </c>
      <c r="L38" s="256">
        <f t="shared" si="38"/>
        <v>370.78499999999991</v>
      </c>
      <c r="M38" s="216">
        <f>AVERAGEIF(M6:M36,"&lt;&gt;#VALUE!")</f>
        <v>53.377814464496041</v>
      </c>
      <c r="N38" s="216">
        <f>AVERAGEIF(N6:N36,"&lt;&gt;#VALUE!")</f>
        <v>270.67305000000005</v>
      </c>
      <c r="O38" s="256" t="e">
        <f t="shared" si="38"/>
        <v>#DIV/0!</v>
      </c>
      <c r="P38" s="256" t="e">
        <f t="shared" si="38"/>
        <v>#DIV/0!</v>
      </c>
      <c r="Q38" s="256" t="e">
        <f t="shared" si="38"/>
        <v>#DIV/0!</v>
      </c>
      <c r="R38" s="256" t="e">
        <f t="shared" si="38"/>
        <v>#DIV/0!</v>
      </c>
      <c r="S38" s="256" t="e">
        <f t="shared" si="38"/>
        <v>#DIV/0!</v>
      </c>
      <c r="T38" s="256" t="e">
        <f t="shared" si="38"/>
        <v>#DIV/0!</v>
      </c>
      <c r="U38" s="256" t="e">
        <f t="shared" si="38"/>
        <v>#DIV/0!</v>
      </c>
      <c r="V38" s="256" t="e">
        <f t="shared" si="38"/>
        <v>#DIV/0!</v>
      </c>
      <c r="W38" s="256" t="e">
        <f t="shared" si="38"/>
        <v>#DIV/0!</v>
      </c>
      <c r="X38" s="216">
        <f t="shared" ref="X38:Z38" si="39">AVERAGEIF(X6:X36,"&lt;&gt;#VALUE!")</f>
        <v>31.774193548387096</v>
      </c>
      <c r="Y38" s="216">
        <f t="shared" si="39"/>
        <v>13.693825237587804</v>
      </c>
      <c r="Z38" s="257">
        <f t="shared" si="39"/>
        <v>66.551048387096785</v>
      </c>
      <c r="AA38" s="240">
        <f t="shared" ref="AA38" si="40">AVERAGEIF(AA6:AA36,"&lt;&gt;#VALUE!")</f>
        <v>167.70599999999905</v>
      </c>
      <c r="AB38" s="264">
        <f>AC37/B37</f>
        <v>201.51062855831131</v>
      </c>
      <c r="AC38" s="257">
        <f>AVERAGEIF(AC6:AC36,"&lt;&gt;#VALUE!")</f>
        <v>1024.0770143333323</v>
      </c>
      <c r="AD38" s="93"/>
      <c r="AE38" s="94"/>
      <c r="AF38" s="94"/>
      <c r="AG38" s="94"/>
      <c r="AH38" s="94"/>
      <c r="AI38" s="94"/>
      <c r="AJ38" s="94"/>
      <c r="AK38" s="94"/>
    </row>
    <row r="39" spans="1:38" ht="13.15" customHeight="1" thickBot="1" x14ac:dyDescent="0.25">
      <c r="A39" s="99" t="s">
        <v>50</v>
      </c>
      <c r="B39" s="248">
        <f>MAX(B6:B36)</f>
        <v>6.5499999999992724</v>
      </c>
      <c r="C39" s="258">
        <f>MAX(C6:C36)</f>
        <v>603.57000000000005</v>
      </c>
      <c r="D39" s="259" t="e">
        <f t="shared" ref="D39:Z39" si="41">MAX(D6:D36)</f>
        <v>#VALUE!</v>
      </c>
      <c r="E39" s="259">
        <f t="shared" si="41"/>
        <v>64.581990000000005</v>
      </c>
      <c r="F39" s="217">
        <f t="shared" si="41"/>
        <v>5788.16</v>
      </c>
      <c r="G39" s="260" t="e">
        <f t="shared" si="41"/>
        <v>#VALUE!</v>
      </c>
      <c r="H39" s="260">
        <f t="shared" si="41"/>
        <v>546.98112000000003</v>
      </c>
      <c r="I39" s="217">
        <f t="shared" si="41"/>
        <v>440</v>
      </c>
      <c r="J39" s="217" t="e">
        <f t="shared" si="41"/>
        <v>#VALUE!</v>
      </c>
      <c r="K39" s="217">
        <f t="shared" si="41"/>
        <v>158.18</v>
      </c>
      <c r="L39" s="217">
        <f t="shared" si="41"/>
        <v>495.90000000000003</v>
      </c>
      <c r="M39" s="217" t="e">
        <f t="shared" si="41"/>
        <v>#VALUE!</v>
      </c>
      <c r="N39" s="217" t="e">
        <f t="shared" si="41"/>
        <v>#VALUE!</v>
      </c>
      <c r="O39" s="217">
        <f t="shared" si="41"/>
        <v>0</v>
      </c>
      <c r="P39" s="217">
        <f t="shared" si="41"/>
        <v>0</v>
      </c>
      <c r="Q39" s="217">
        <f t="shared" si="41"/>
        <v>0</v>
      </c>
      <c r="R39" s="217">
        <f t="shared" si="41"/>
        <v>0</v>
      </c>
      <c r="S39" s="217">
        <f t="shared" si="41"/>
        <v>0</v>
      </c>
      <c r="T39" s="217">
        <f t="shared" si="41"/>
        <v>0</v>
      </c>
      <c r="U39" s="217">
        <f t="shared" si="41"/>
        <v>0</v>
      </c>
      <c r="V39" s="217">
        <f t="shared" si="41"/>
        <v>0</v>
      </c>
      <c r="W39" s="217">
        <f t="shared" si="41"/>
        <v>0</v>
      </c>
      <c r="X39" s="217">
        <f t="shared" si="41"/>
        <v>93</v>
      </c>
      <c r="Y39" s="217" t="e">
        <f t="shared" si="41"/>
        <v>#VALUE!</v>
      </c>
      <c r="Z39" s="261">
        <f t="shared" si="41"/>
        <v>194.7885</v>
      </c>
      <c r="AA39" s="241" t="e">
        <f t="shared" ref="AA39:AC39" si="42">MAX(AA6:AA36)</f>
        <v>#VALUE!</v>
      </c>
      <c r="AB39" s="265" t="e">
        <f t="shared" si="42"/>
        <v>#VALUE!</v>
      </c>
      <c r="AC39" s="217" t="e">
        <f t="shared" si="42"/>
        <v>#VALUE!</v>
      </c>
      <c r="AD39" s="93"/>
      <c r="AE39" s="94"/>
      <c r="AF39" s="94"/>
      <c r="AG39" s="94"/>
      <c r="AH39" s="94"/>
      <c r="AI39" s="94"/>
      <c r="AJ39" s="94"/>
      <c r="AK39" s="94"/>
    </row>
    <row r="40" spans="1:38" ht="13.15" customHeight="1" x14ac:dyDescent="0.2">
      <c r="A40" s="99" t="s">
        <v>51</v>
      </c>
      <c r="B40" s="248">
        <f>MIN(B6:B36)</f>
        <v>3.7399999999979627</v>
      </c>
      <c r="C40" s="258">
        <f>MIN(C6:C36)</f>
        <v>0</v>
      </c>
      <c r="D40" s="259" t="e">
        <f t="shared" ref="D40:Z40" si="43">MIN(D6:D36)</f>
        <v>#VALUE!</v>
      </c>
      <c r="E40" s="259">
        <f t="shared" si="43"/>
        <v>0</v>
      </c>
      <c r="F40" s="217">
        <f t="shared" si="43"/>
        <v>0</v>
      </c>
      <c r="G40" s="260" t="e">
        <f t="shared" si="43"/>
        <v>#VALUE!</v>
      </c>
      <c r="H40" s="260">
        <f t="shared" si="43"/>
        <v>0</v>
      </c>
      <c r="I40" s="217">
        <f t="shared" si="43"/>
        <v>0</v>
      </c>
      <c r="J40" s="217" t="e">
        <f t="shared" si="43"/>
        <v>#VALUE!</v>
      </c>
      <c r="K40" s="217">
        <f t="shared" si="43"/>
        <v>0</v>
      </c>
      <c r="L40" s="217">
        <f t="shared" si="43"/>
        <v>256.5</v>
      </c>
      <c r="M40" s="217" t="e">
        <f t="shared" si="43"/>
        <v>#VALUE!</v>
      </c>
      <c r="N40" s="217" t="e">
        <f t="shared" si="43"/>
        <v>#VALUE!</v>
      </c>
      <c r="O40" s="217">
        <f t="shared" si="43"/>
        <v>0</v>
      </c>
      <c r="P40" s="217">
        <f t="shared" si="43"/>
        <v>0</v>
      </c>
      <c r="Q40" s="217">
        <f t="shared" si="43"/>
        <v>0</v>
      </c>
      <c r="R40" s="217">
        <f t="shared" si="43"/>
        <v>0</v>
      </c>
      <c r="S40" s="217">
        <f t="shared" si="43"/>
        <v>0</v>
      </c>
      <c r="T40" s="217">
        <f t="shared" si="43"/>
        <v>0</v>
      </c>
      <c r="U40" s="217">
        <f t="shared" si="43"/>
        <v>0</v>
      </c>
      <c r="V40" s="217">
        <f t="shared" si="43"/>
        <v>0</v>
      </c>
      <c r="W40" s="217">
        <f t="shared" si="43"/>
        <v>0</v>
      </c>
      <c r="X40" s="217">
        <f t="shared" si="43"/>
        <v>0</v>
      </c>
      <c r="Y40" s="217" t="e">
        <f t="shared" si="43"/>
        <v>#VALUE!</v>
      </c>
      <c r="Z40" s="261">
        <f t="shared" si="43"/>
        <v>0</v>
      </c>
      <c r="AA40" s="242" t="e">
        <f t="shared" ref="AA40:AC40" si="44">MIN(AA6:AA36)</f>
        <v>#VALUE!</v>
      </c>
      <c r="AB40" s="265" t="e">
        <f t="shared" si="44"/>
        <v>#VALUE!</v>
      </c>
      <c r="AC40" s="217" t="e">
        <f t="shared" si="44"/>
        <v>#VALUE!</v>
      </c>
      <c r="AD40" s="93"/>
      <c r="AE40" s="94"/>
      <c r="AF40" s="94"/>
      <c r="AG40" s="94"/>
      <c r="AH40" s="94"/>
      <c r="AI40" s="94"/>
      <c r="AJ40" s="94"/>
      <c r="AK40" s="94"/>
    </row>
    <row r="41" spans="1:38" ht="13.5" hidden="1" thickBot="1" x14ac:dyDescent="0.25">
      <c r="A41" s="99"/>
      <c r="B41" s="100"/>
      <c r="C41" s="101"/>
      <c r="D41" s="102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218"/>
      <c r="Y41" s="218"/>
      <c r="Z41" s="218"/>
      <c r="AA41" s="218"/>
      <c r="AB41" s="103"/>
      <c r="AC41" s="104"/>
    </row>
    <row r="42" spans="1:38" x14ac:dyDescent="0.2">
      <c r="X42" s="219"/>
      <c r="Y42" s="219"/>
      <c r="Z42" s="219"/>
      <c r="AA42" s="219"/>
    </row>
    <row r="43" spans="1:38" s="90" customFormat="1" x14ac:dyDescent="0.2">
      <c r="A43" s="105"/>
      <c r="B43" s="105"/>
      <c r="C43" s="406" t="s">
        <v>66</v>
      </c>
      <c r="D43" s="406"/>
      <c r="E43" s="106">
        <v>0.107</v>
      </c>
      <c r="F43" s="421" t="s">
        <v>70</v>
      </c>
      <c r="G43" s="421"/>
      <c r="H43" s="106">
        <v>9.4500000000000001E-2</v>
      </c>
      <c r="I43" s="408" t="s">
        <v>71</v>
      </c>
      <c r="J43" s="408"/>
      <c r="K43" s="106">
        <v>0.35949999999999999</v>
      </c>
      <c r="L43" s="428" t="s">
        <v>72</v>
      </c>
      <c r="M43" s="428"/>
      <c r="N43" s="106">
        <v>0.73</v>
      </c>
      <c r="O43" s="429" t="s">
        <v>73</v>
      </c>
      <c r="P43" s="429"/>
      <c r="Q43" s="106">
        <v>0.25</v>
      </c>
      <c r="R43" s="409" t="s">
        <v>74</v>
      </c>
      <c r="S43" s="409"/>
      <c r="T43" s="106">
        <v>0.25</v>
      </c>
      <c r="U43" s="430" t="s">
        <v>68</v>
      </c>
      <c r="V43" s="430"/>
      <c r="W43" s="106">
        <v>0.25</v>
      </c>
      <c r="X43" s="440" t="s">
        <v>102</v>
      </c>
      <c r="Y43" s="440"/>
      <c r="Z43" s="220">
        <v>2.0945</v>
      </c>
      <c r="AA43" s="234" t="s">
        <v>64</v>
      </c>
      <c r="AB43" s="237">
        <v>33</v>
      </c>
      <c r="AC43" s="236" t="s">
        <v>106</v>
      </c>
    </row>
    <row r="44" spans="1:38" s="90" customFormat="1" x14ac:dyDescent="0.2">
      <c r="A44" s="105"/>
      <c r="B44" s="105"/>
      <c r="C44" s="107"/>
      <c r="D44" s="108"/>
      <c r="F44" s="109"/>
      <c r="G44" s="109"/>
      <c r="H44" s="109"/>
      <c r="I44" s="110"/>
      <c r="J44" s="110"/>
      <c r="K44" s="110"/>
      <c r="L44" s="111"/>
      <c r="M44" s="111"/>
      <c r="N44" s="111"/>
      <c r="O44" s="112"/>
      <c r="P44" s="112"/>
      <c r="Q44" s="112"/>
      <c r="R44" s="113"/>
      <c r="S44" s="113"/>
      <c r="T44" s="113"/>
      <c r="X44" s="221"/>
      <c r="Y44" s="221"/>
      <c r="Z44" s="221"/>
      <c r="AA44" s="221"/>
    </row>
    <row r="45" spans="1:38" s="90" customFormat="1" x14ac:dyDescent="0.2">
      <c r="A45" s="105"/>
      <c r="B45" s="105"/>
      <c r="C45" s="406" t="s">
        <v>67</v>
      </c>
      <c r="D45" s="406"/>
      <c r="E45" s="114"/>
      <c r="F45" s="421" t="s">
        <v>67</v>
      </c>
      <c r="G45" s="421"/>
      <c r="H45" s="115"/>
      <c r="I45" s="408" t="s">
        <v>67</v>
      </c>
      <c r="J45" s="408"/>
      <c r="K45" s="116"/>
      <c r="L45" s="428" t="s">
        <v>67</v>
      </c>
      <c r="M45" s="428"/>
      <c r="N45" s="117"/>
      <c r="O45" s="429" t="s">
        <v>67</v>
      </c>
      <c r="P45" s="429"/>
      <c r="Q45" s="118"/>
      <c r="R45" s="409" t="s">
        <v>67</v>
      </c>
      <c r="S45" s="409"/>
      <c r="T45" s="119"/>
      <c r="U45" s="430" t="s">
        <v>67</v>
      </c>
      <c r="V45" s="430"/>
      <c r="W45" s="114"/>
      <c r="X45" s="441" t="s">
        <v>67</v>
      </c>
      <c r="Y45" s="441"/>
      <c r="Z45" s="222"/>
      <c r="AA45" s="235" t="s">
        <v>105</v>
      </c>
      <c r="AB45" s="236"/>
      <c r="AC45" s="338">
        <f>AB38/1000</f>
        <v>0.20151062855831131</v>
      </c>
      <c r="AL45" s="90" t="s">
        <v>118</v>
      </c>
    </row>
    <row r="46" spans="1:38" x14ac:dyDescent="0.2">
      <c r="X46" s="219"/>
      <c r="Y46" s="219"/>
      <c r="Z46" s="219"/>
      <c r="AA46" s="219"/>
    </row>
  </sheetData>
  <mergeCells count="31">
    <mergeCell ref="R45:S45"/>
    <mergeCell ref="U43:V43"/>
    <mergeCell ref="U45:V45"/>
    <mergeCell ref="AB4:AC4"/>
    <mergeCell ref="U4:W4"/>
    <mergeCell ref="R4:T4"/>
    <mergeCell ref="X4:Z4"/>
    <mergeCell ref="X43:Y43"/>
    <mergeCell ref="X45:Y45"/>
    <mergeCell ref="I45:J45"/>
    <mergeCell ref="L43:M43"/>
    <mergeCell ref="L45:M45"/>
    <mergeCell ref="O43:P43"/>
    <mergeCell ref="O45:P45"/>
    <mergeCell ref="C45:D45"/>
    <mergeCell ref="F43:G43"/>
    <mergeCell ref="F45:G45"/>
    <mergeCell ref="C4:E4"/>
    <mergeCell ref="F4:H4"/>
    <mergeCell ref="V3:AB3"/>
    <mergeCell ref="D2:AC2"/>
    <mergeCell ref="A2:B2"/>
    <mergeCell ref="C43:D43"/>
    <mergeCell ref="A3:B3"/>
    <mergeCell ref="I43:J43"/>
    <mergeCell ref="R43:S43"/>
    <mergeCell ref="I4:K4"/>
    <mergeCell ref="L4:N4"/>
    <mergeCell ref="O4:Q4"/>
    <mergeCell ref="K3:Q3"/>
    <mergeCell ref="T3:U3"/>
  </mergeCells>
  <conditionalFormatting sqref="B5">
    <cfRule type="expression" dxfId="2" priority="1" stopIfTrue="1">
      <formula>MOD(ROW(),2)=0</formula>
    </cfRule>
  </conditionalFormatting>
  <printOptions verticalCentered="1"/>
  <pageMargins left="0" right="0" top="0.25" bottom="0.25" header="0" footer="0"/>
  <pageSetup paperSize="5" scale="74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8"/>
  <sheetViews>
    <sheetView topLeftCell="A13" workbookViewId="0">
      <selection activeCell="B39" sqref="B39"/>
    </sheetView>
  </sheetViews>
  <sheetFormatPr defaultRowHeight="15" x14ac:dyDescent="0.25"/>
  <cols>
    <col min="1" max="1" width="6.5703125" customWidth="1"/>
    <col min="2" max="2" width="10" bestFit="1" customWidth="1"/>
  </cols>
  <sheetData>
    <row r="3" spans="1:3" ht="15.75" thickBot="1" x14ac:dyDescent="0.3"/>
    <row r="4" spans="1:3" ht="15.75" thickBot="1" x14ac:dyDescent="0.3">
      <c r="A4" s="445" t="s">
        <v>121</v>
      </c>
      <c r="B4" s="446"/>
      <c r="C4" s="447"/>
    </row>
    <row r="5" spans="1:3" ht="27.6" customHeight="1" thickBot="1" x14ac:dyDescent="0.3">
      <c r="A5" s="442" t="s">
        <v>119</v>
      </c>
      <c r="B5" s="443"/>
      <c r="C5" s="444"/>
    </row>
    <row r="6" spans="1:3" x14ac:dyDescent="0.25">
      <c r="A6" s="344" t="s">
        <v>120</v>
      </c>
      <c r="B6" s="344">
        <v>9399840</v>
      </c>
      <c r="C6" s="344"/>
    </row>
    <row r="7" spans="1:3" x14ac:dyDescent="0.25">
      <c r="A7" s="345">
        <v>1</v>
      </c>
      <c r="B7" s="333">
        <f>'[1]1'!$J$37</f>
        <v>9440540</v>
      </c>
      <c r="C7" s="333">
        <f>IF(ISBLANK(Pumpage!B7),"",(B7-B6))</f>
        <v>40700</v>
      </c>
    </row>
    <row r="8" spans="1:3" x14ac:dyDescent="0.25">
      <c r="A8" s="345">
        <v>2</v>
      </c>
      <c r="B8" s="333">
        <f>'[1]2'!$J$37</f>
        <v>9481370</v>
      </c>
      <c r="C8" s="333">
        <f t="shared" ref="C8:C36" si="0">B8-B7</f>
        <v>40830</v>
      </c>
    </row>
    <row r="9" spans="1:3" x14ac:dyDescent="0.25">
      <c r="A9" s="345">
        <v>3</v>
      </c>
      <c r="B9" s="333">
        <f>'[1]3'!$J$37</f>
        <v>9510500</v>
      </c>
      <c r="C9" s="333">
        <f t="shared" si="0"/>
        <v>29130</v>
      </c>
    </row>
    <row r="10" spans="1:3" x14ac:dyDescent="0.25">
      <c r="A10" s="345">
        <v>4</v>
      </c>
      <c r="B10" s="333">
        <f>'[1]4'!$J$37</f>
        <v>9550570</v>
      </c>
      <c r="C10" s="333">
        <f t="shared" si="0"/>
        <v>40070</v>
      </c>
    </row>
    <row r="11" spans="1:3" x14ac:dyDescent="0.25">
      <c r="A11" s="345">
        <v>5</v>
      </c>
      <c r="B11" s="333">
        <f>'[1]5'!$J$37</f>
        <v>9578330</v>
      </c>
      <c r="C11" s="333">
        <f t="shared" si="0"/>
        <v>27760</v>
      </c>
    </row>
    <row r="12" spans="1:3" x14ac:dyDescent="0.25">
      <c r="A12" s="345">
        <v>6</v>
      </c>
      <c r="B12" s="333">
        <f>'[1]6'!$J$37</f>
        <v>9618490</v>
      </c>
      <c r="C12" s="333">
        <f t="shared" si="0"/>
        <v>40160</v>
      </c>
    </row>
    <row r="13" spans="1:3" x14ac:dyDescent="0.25">
      <c r="A13" s="345">
        <v>7</v>
      </c>
      <c r="B13" s="333">
        <f>'[1]7'!$J$37</f>
        <v>9651810</v>
      </c>
      <c r="C13" s="333">
        <f t="shared" si="0"/>
        <v>33320</v>
      </c>
    </row>
    <row r="14" spans="1:3" x14ac:dyDescent="0.25">
      <c r="A14" s="345">
        <v>8</v>
      </c>
      <c r="B14" s="333">
        <f>'[1]8'!$J$37</f>
        <v>9692260</v>
      </c>
      <c r="C14" s="333">
        <f t="shared" si="0"/>
        <v>40450</v>
      </c>
    </row>
    <row r="15" spans="1:3" x14ac:dyDescent="0.25">
      <c r="A15" s="345">
        <v>9</v>
      </c>
      <c r="B15" s="333">
        <f>'[1]9'!$J$37</f>
        <v>9732700</v>
      </c>
      <c r="C15" s="333">
        <f t="shared" si="0"/>
        <v>40440</v>
      </c>
    </row>
    <row r="16" spans="1:3" x14ac:dyDescent="0.25">
      <c r="A16" s="345">
        <v>10</v>
      </c>
      <c r="B16" s="333">
        <f>'[1]10'!$J$37</f>
        <v>9772990</v>
      </c>
      <c r="C16" s="333">
        <f t="shared" si="0"/>
        <v>40290</v>
      </c>
    </row>
    <row r="17" spans="1:3" x14ac:dyDescent="0.25">
      <c r="A17" s="345">
        <v>11</v>
      </c>
      <c r="B17" s="333">
        <f>'[1]11'!$J$37</f>
        <v>9804960</v>
      </c>
      <c r="C17" s="333">
        <f t="shared" si="0"/>
        <v>31970</v>
      </c>
    </row>
    <row r="18" spans="1:3" x14ac:dyDescent="0.25">
      <c r="A18" s="345">
        <v>12</v>
      </c>
      <c r="B18" s="333">
        <v>9836660</v>
      </c>
      <c r="C18" s="333">
        <f t="shared" si="0"/>
        <v>31700</v>
      </c>
    </row>
    <row r="19" spans="1:3" x14ac:dyDescent="0.25">
      <c r="A19" s="345">
        <v>13</v>
      </c>
      <c r="B19" s="333">
        <f>'[1]13'!$J$37</f>
        <v>9873060</v>
      </c>
      <c r="C19" s="333">
        <f t="shared" si="0"/>
        <v>36400</v>
      </c>
    </row>
    <row r="20" spans="1:3" x14ac:dyDescent="0.25">
      <c r="A20" s="345">
        <v>14</v>
      </c>
      <c r="B20" s="333">
        <f>'[1]14'!$J$37</f>
        <v>9913670</v>
      </c>
      <c r="C20" s="333">
        <f t="shared" si="0"/>
        <v>40610</v>
      </c>
    </row>
    <row r="21" spans="1:3" x14ac:dyDescent="0.25">
      <c r="A21" s="345">
        <v>15</v>
      </c>
      <c r="B21" s="333">
        <f>'[1]15'!$J$37</f>
        <v>9953860</v>
      </c>
      <c r="C21" s="333">
        <f t="shared" si="0"/>
        <v>40190</v>
      </c>
    </row>
    <row r="22" spans="1:3" x14ac:dyDescent="0.25">
      <c r="A22" s="345">
        <v>16</v>
      </c>
      <c r="B22" s="333">
        <f>'[1]16'!$J$37</f>
        <v>9961800</v>
      </c>
      <c r="C22" s="333">
        <f t="shared" si="0"/>
        <v>7940</v>
      </c>
    </row>
    <row r="23" spans="1:3" x14ac:dyDescent="0.25">
      <c r="A23" s="345">
        <v>17</v>
      </c>
      <c r="B23" s="333">
        <f>'[1]17'!$J$37</f>
        <v>9997310</v>
      </c>
      <c r="C23" s="333">
        <f t="shared" si="0"/>
        <v>35510</v>
      </c>
    </row>
    <row r="24" spans="1:3" x14ac:dyDescent="0.25">
      <c r="A24" s="345">
        <v>18</v>
      </c>
      <c r="B24" s="333">
        <f>'[1]18'!$J$37</f>
        <v>10037910</v>
      </c>
      <c r="C24" s="333">
        <f t="shared" si="0"/>
        <v>40600</v>
      </c>
    </row>
    <row r="25" spans="1:3" x14ac:dyDescent="0.25">
      <c r="A25" s="345">
        <v>19</v>
      </c>
      <c r="B25" s="333">
        <f>'[1]19'!$J$37</f>
        <v>10068260</v>
      </c>
      <c r="C25" s="333">
        <f t="shared" si="0"/>
        <v>30350</v>
      </c>
    </row>
    <row r="26" spans="1:3" x14ac:dyDescent="0.25">
      <c r="A26" s="345">
        <v>20</v>
      </c>
      <c r="B26" s="333">
        <f>'[1]20'!$J$37</f>
        <v>10108740</v>
      </c>
      <c r="C26" s="333">
        <f t="shared" si="0"/>
        <v>40480</v>
      </c>
    </row>
    <row r="27" spans="1:3" x14ac:dyDescent="0.25">
      <c r="A27" s="345">
        <v>21</v>
      </c>
      <c r="B27" s="333">
        <f>'[1]21'!$J$37</f>
        <v>10142080</v>
      </c>
      <c r="C27" s="333">
        <f t="shared" si="0"/>
        <v>33340</v>
      </c>
    </row>
    <row r="28" spans="1:3" x14ac:dyDescent="0.25">
      <c r="A28" s="345">
        <v>22</v>
      </c>
      <c r="B28" s="333">
        <f>'[1]22'!$J$37</f>
        <v>10182610</v>
      </c>
      <c r="C28" s="333">
        <f t="shared" si="0"/>
        <v>40530</v>
      </c>
    </row>
    <row r="29" spans="1:3" x14ac:dyDescent="0.25">
      <c r="A29" s="345">
        <v>23</v>
      </c>
      <c r="B29" s="333">
        <f>'[1]23'!$J$37</f>
        <v>10208480</v>
      </c>
      <c r="C29" s="333">
        <f t="shared" si="0"/>
        <v>25870</v>
      </c>
    </row>
    <row r="30" spans="1:3" x14ac:dyDescent="0.25">
      <c r="A30" s="345">
        <v>24</v>
      </c>
      <c r="B30" s="333">
        <f>'[1]24'!$J$37</f>
        <v>10248240</v>
      </c>
      <c r="C30" s="333">
        <f t="shared" si="0"/>
        <v>39760</v>
      </c>
    </row>
    <row r="31" spans="1:3" x14ac:dyDescent="0.25">
      <c r="A31" s="345">
        <v>25</v>
      </c>
      <c r="B31" s="333">
        <f>'[1]25'!$J$37</f>
        <v>10288740</v>
      </c>
      <c r="C31" s="333">
        <f t="shared" si="0"/>
        <v>40500</v>
      </c>
    </row>
    <row r="32" spans="1:3" x14ac:dyDescent="0.25">
      <c r="A32" s="345">
        <v>26</v>
      </c>
      <c r="B32" s="333">
        <f>'[1]26'!$J$37</f>
        <v>10328650</v>
      </c>
      <c r="C32" s="333">
        <f t="shared" si="0"/>
        <v>39910</v>
      </c>
    </row>
    <row r="33" spans="1:3" x14ac:dyDescent="0.25">
      <c r="A33" s="345">
        <v>27</v>
      </c>
      <c r="B33" s="333">
        <f>'[1]27'!$J$37</f>
        <v>10369060</v>
      </c>
      <c r="C33" s="333">
        <f t="shared" si="0"/>
        <v>40410</v>
      </c>
    </row>
    <row r="34" spans="1:3" x14ac:dyDescent="0.25">
      <c r="A34" s="345">
        <v>28</v>
      </c>
      <c r="B34" s="333">
        <f>'[1]28'!$J$37</f>
        <v>10407410</v>
      </c>
      <c r="C34" s="333">
        <f t="shared" si="0"/>
        <v>38350</v>
      </c>
    </row>
    <row r="35" spans="1:3" x14ac:dyDescent="0.25">
      <c r="A35" s="345">
        <v>29</v>
      </c>
      <c r="B35" s="333">
        <f>'[1]29'!$J$37</f>
        <v>10449240</v>
      </c>
      <c r="C35" s="333">
        <f t="shared" si="0"/>
        <v>41830</v>
      </c>
    </row>
    <row r="36" spans="1:3" x14ac:dyDescent="0.25">
      <c r="A36" s="345">
        <v>30</v>
      </c>
      <c r="B36" s="333">
        <f>'[1]30'!$J$37</f>
        <v>10482760</v>
      </c>
      <c r="C36" s="333">
        <f t="shared" si="0"/>
        <v>33520</v>
      </c>
    </row>
    <row r="37" spans="1:3" x14ac:dyDescent="0.25">
      <c r="A37" s="345">
        <v>31</v>
      </c>
      <c r="B37" s="333">
        <v>10482760</v>
      </c>
      <c r="C37" s="333">
        <f t="shared" ref="C37" si="1">B37-B36</f>
        <v>0</v>
      </c>
    </row>
    <row r="38" spans="1:3" x14ac:dyDescent="0.25">
      <c r="A38" s="333" t="s">
        <v>48</v>
      </c>
      <c r="B38" s="333"/>
      <c r="C38" s="333">
        <f>SUM(C7:C37)</f>
        <v>1082920</v>
      </c>
    </row>
  </sheetData>
  <mergeCells count="2">
    <mergeCell ref="A5:C5"/>
    <mergeCell ref="A4:C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15" sqref="O115"/>
    </sheetView>
  </sheetViews>
  <sheetFormatPr defaultRowHeight="15" x14ac:dyDescent="0.25"/>
  <sheetData/>
  <pageMargins left="0.25" right="0.25" top="0.75" bottom="0.75" header="0.3" footer="0.3"/>
  <pageSetup fitToWidth="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3:C113"/>
  <sheetViews>
    <sheetView topLeftCell="A73" workbookViewId="0">
      <selection activeCell="H75" sqref="H75"/>
    </sheetView>
  </sheetViews>
  <sheetFormatPr defaultRowHeight="15" x14ac:dyDescent="0.25"/>
  <cols>
    <col min="1" max="1" width="7.28515625" customWidth="1"/>
    <col min="2" max="3" width="8.7109375" customWidth="1"/>
    <col min="6" max="6" width="9.85546875" customWidth="1"/>
    <col min="7" max="7" width="9.5703125" customWidth="1"/>
    <col min="9" max="9" width="8.7109375" customWidth="1"/>
    <col min="11" max="11" width="7.140625" customWidth="1"/>
    <col min="12" max="12" width="8.7109375" customWidth="1"/>
    <col min="18" max="18" width="8.7109375" customWidth="1"/>
  </cols>
  <sheetData>
    <row r="53" spans="2:3" ht="14.65" customHeight="1" x14ac:dyDescent="0.25"/>
    <row r="59" spans="2:3" x14ac:dyDescent="0.25">
      <c r="B59" s="334"/>
      <c r="C59" s="334"/>
    </row>
    <row r="60" spans="2:3" x14ac:dyDescent="0.25">
      <c r="B60" s="335"/>
      <c r="C60" s="336"/>
    </row>
    <row r="61" spans="2:3" x14ac:dyDescent="0.25">
      <c r="B61" s="335"/>
      <c r="C61" s="336"/>
    </row>
    <row r="62" spans="2:3" x14ac:dyDescent="0.25">
      <c r="B62" s="335"/>
      <c r="C62" s="336"/>
    </row>
    <row r="63" spans="2:3" x14ac:dyDescent="0.25">
      <c r="B63" s="335"/>
      <c r="C63" s="336"/>
    </row>
    <row r="64" spans="2:3" x14ac:dyDescent="0.25">
      <c r="B64" s="335"/>
      <c r="C64" s="336"/>
    </row>
    <row r="65" spans="2:3" x14ac:dyDescent="0.25">
      <c r="B65" s="335"/>
      <c r="C65" s="336"/>
    </row>
    <row r="90" spans="2:3" x14ac:dyDescent="0.25">
      <c r="B90" s="334"/>
      <c r="C90" s="334"/>
    </row>
    <row r="91" spans="2:3" x14ac:dyDescent="0.25">
      <c r="B91" s="335"/>
      <c r="C91" s="336"/>
    </row>
    <row r="92" spans="2:3" x14ac:dyDescent="0.25">
      <c r="B92" s="335"/>
      <c r="C92" s="336"/>
    </row>
    <row r="93" spans="2:3" x14ac:dyDescent="0.25">
      <c r="B93" s="335"/>
      <c r="C93" s="336"/>
    </row>
    <row r="94" spans="2:3" x14ac:dyDescent="0.25">
      <c r="B94" s="335"/>
      <c r="C94" s="336"/>
    </row>
    <row r="95" spans="2:3" x14ac:dyDescent="0.25">
      <c r="B95" s="335"/>
      <c r="C95" s="336"/>
    </row>
    <row r="96" spans="2:3" x14ac:dyDescent="0.25">
      <c r="B96" s="335"/>
      <c r="C96" s="336"/>
    </row>
    <row r="106" spans="2:3" x14ac:dyDescent="0.25">
      <c r="B106" s="334" t="s">
        <v>111</v>
      </c>
      <c r="C106" s="334" t="s">
        <v>112</v>
      </c>
    </row>
    <row r="107" spans="2:3" x14ac:dyDescent="0.25">
      <c r="B107" s="335" t="s">
        <v>94</v>
      </c>
      <c r="C107" s="336">
        <f>'[3]Monthly Chemical Report'!$E$37</f>
        <v>2021.7446699999998</v>
      </c>
    </row>
    <row r="108" spans="2:3" x14ac:dyDescent="0.25">
      <c r="B108" s="335" t="s">
        <v>113</v>
      </c>
      <c r="C108" s="336">
        <f>'Monthly Chemical Report'!$H$37</f>
        <v>10889.56386</v>
      </c>
    </row>
    <row r="109" spans="2:3" x14ac:dyDescent="0.25">
      <c r="B109" s="335" t="s">
        <v>95</v>
      </c>
      <c r="C109" s="336">
        <f>'Monthly Chemical Report'!$K$37</f>
        <v>3264.2599999999998</v>
      </c>
    </row>
    <row r="110" spans="2:3" x14ac:dyDescent="0.25">
      <c r="B110" s="335" t="s">
        <v>114</v>
      </c>
      <c r="C110" s="336" t="e">
        <f>'Monthly Chemical Report'!$N$37</f>
        <v>#VALUE!</v>
      </c>
    </row>
    <row r="111" spans="2:3" x14ac:dyDescent="0.25">
      <c r="B111" s="335" t="s">
        <v>115</v>
      </c>
      <c r="C111" s="336">
        <f>'Monthly Chemical Report'!Z37</f>
        <v>2063.0825000000004</v>
      </c>
    </row>
    <row r="112" spans="2:3" x14ac:dyDescent="0.25">
      <c r="B112" s="335" t="s">
        <v>64</v>
      </c>
      <c r="C112" s="336">
        <f>'Monthly Chemical Report'!AD37</f>
        <v>0</v>
      </c>
    </row>
    <row r="113" spans="2:3" x14ac:dyDescent="0.25">
      <c r="B113" s="337" t="s">
        <v>116</v>
      </c>
      <c r="C113" s="336">
        <f>'Monthly Chemical Report'!AC37</f>
        <v>30722.310429999969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Pumpage</vt:lpstr>
      <vt:lpstr>Water Quality</vt:lpstr>
      <vt:lpstr>Filter</vt:lpstr>
      <vt:lpstr>Monthly Chemical Report</vt:lpstr>
      <vt:lpstr>LAS Meter</vt:lpstr>
      <vt:lpstr>Chem. Trends</vt:lpstr>
      <vt:lpstr>Graphs</vt:lpstr>
      <vt:lpstr>'Water Quality'!Print_Area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Vokes</dc:creator>
  <cp:lastModifiedBy>Corey Lee</cp:lastModifiedBy>
  <cp:lastPrinted>2018-07-16T10:01:03Z</cp:lastPrinted>
  <dcterms:created xsi:type="dcterms:W3CDTF">2013-07-05T18:30:31Z</dcterms:created>
  <dcterms:modified xsi:type="dcterms:W3CDTF">2021-02-25T15:34:14Z</dcterms:modified>
</cp:coreProperties>
</file>