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2020 WTP Data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/>
</workbook>
</file>

<file path=xl/calcChain.xml><?xml version="1.0" encoding="utf-8"?>
<calcChain xmlns="http://schemas.openxmlformats.org/spreadsheetml/2006/main">
  <c r="H20" i="6" l="1"/>
  <c r="B36" i="8" l="1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7" i="8"/>
  <c r="B16" i="8"/>
  <c r="B15" i="8"/>
  <c r="B14" i="8"/>
  <c r="B13" i="8"/>
  <c r="B12" i="8"/>
  <c r="B11" i="8"/>
  <c r="B10" i="8"/>
  <c r="B9" i="8"/>
  <c r="B8" i="8"/>
  <c r="B7" i="8"/>
  <c r="L35" i="6"/>
  <c r="K35" i="6"/>
  <c r="J35" i="6"/>
  <c r="I35" i="6"/>
  <c r="H35" i="6"/>
  <c r="L34" i="6"/>
  <c r="J34" i="6"/>
  <c r="I34" i="6"/>
  <c r="H34" i="6"/>
  <c r="L33" i="6"/>
  <c r="J33" i="6"/>
  <c r="I33" i="6"/>
  <c r="H33" i="6"/>
  <c r="L32" i="6"/>
  <c r="J32" i="6"/>
  <c r="I32" i="6"/>
  <c r="H32" i="6"/>
  <c r="L31" i="6"/>
  <c r="K31" i="6"/>
  <c r="J31" i="6"/>
  <c r="I31" i="6"/>
  <c r="H31" i="6"/>
  <c r="L30" i="6"/>
  <c r="J30" i="6"/>
  <c r="I30" i="6"/>
  <c r="H30" i="6"/>
  <c r="L29" i="6"/>
  <c r="J29" i="6"/>
  <c r="I29" i="6"/>
  <c r="H29" i="6"/>
  <c r="L28" i="6"/>
  <c r="K28" i="6"/>
  <c r="J28" i="6"/>
  <c r="I28" i="6"/>
  <c r="H28" i="6"/>
  <c r="L27" i="6"/>
  <c r="J27" i="6"/>
  <c r="I27" i="6"/>
  <c r="H27" i="6"/>
  <c r="L26" i="6"/>
  <c r="J26" i="6"/>
  <c r="I26" i="6"/>
  <c r="H26" i="6"/>
  <c r="L25" i="6"/>
  <c r="J25" i="6"/>
  <c r="I25" i="6"/>
  <c r="H25" i="6"/>
  <c r="L24" i="6"/>
  <c r="K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J21" i="6"/>
  <c r="I21" i="6"/>
  <c r="H21" i="6"/>
  <c r="L20" i="6"/>
  <c r="K20" i="6"/>
  <c r="J20" i="6"/>
  <c r="I20" i="6"/>
  <c r="L19" i="6"/>
  <c r="J19" i="6"/>
  <c r="I19" i="6"/>
  <c r="H19" i="6"/>
  <c r="L18" i="6"/>
  <c r="J18" i="6"/>
  <c r="I18" i="6"/>
  <c r="H18" i="6"/>
  <c r="L17" i="6"/>
  <c r="K17" i="6"/>
  <c r="J17" i="6"/>
  <c r="I17" i="6"/>
  <c r="H17" i="6"/>
  <c r="L16" i="6"/>
  <c r="J16" i="6"/>
  <c r="I16" i="6"/>
  <c r="H16" i="6"/>
  <c r="L15" i="6"/>
  <c r="K15" i="6"/>
  <c r="J15" i="6"/>
  <c r="I15" i="6"/>
  <c r="H15" i="6"/>
  <c r="L14" i="6"/>
  <c r="J14" i="6"/>
  <c r="I14" i="6"/>
  <c r="H14" i="6"/>
  <c r="L13" i="6"/>
  <c r="K13" i="6"/>
  <c r="J13" i="6"/>
  <c r="I13" i="6"/>
  <c r="H13" i="6"/>
  <c r="L12" i="6"/>
  <c r="J12" i="6"/>
  <c r="I12" i="6"/>
  <c r="H12" i="6"/>
  <c r="L11" i="6"/>
  <c r="J11" i="6"/>
  <c r="I11" i="6"/>
  <c r="H11" i="6"/>
  <c r="L10" i="6"/>
  <c r="J10" i="6"/>
  <c r="I10" i="6"/>
  <c r="H10" i="6"/>
  <c r="L9" i="6"/>
  <c r="J9" i="6"/>
  <c r="I9" i="6"/>
  <c r="H9" i="6"/>
  <c r="L8" i="6"/>
  <c r="K8" i="6"/>
  <c r="J8" i="6"/>
  <c r="I8" i="6"/>
  <c r="H8" i="6"/>
  <c r="L7" i="6"/>
  <c r="J7" i="6"/>
  <c r="I7" i="6"/>
  <c r="H7" i="6"/>
  <c r="L6" i="6"/>
  <c r="J6" i="6"/>
  <c r="I6" i="6"/>
  <c r="H6" i="6"/>
  <c r="L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M30" i="5"/>
  <c r="L30" i="5"/>
  <c r="K30" i="5"/>
  <c r="H30" i="5"/>
  <c r="E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O28" i="5"/>
  <c r="N28" i="5"/>
  <c r="M28" i="5"/>
  <c r="L28" i="5"/>
  <c r="K28" i="5"/>
  <c r="J28" i="5"/>
  <c r="I28" i="5"/>
  <c r="H28" i="5"/>
  <c r="G28" i="5"/>
  <c r="F28" i="5"/>
  <c r="E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Q23" i="4"/>
  <c r="L23" i="4"/>
  <c r="J23" i="4"/>
  <c r="H23" i="4"/>
  <c r="F23" i="4"/>
  <c r="D23" i="4"/>
  <c r="B23" i="4"/>
  <c r="Q22" i="4"/>
  <c r="L22" i="4"/>
  <c r="J22" i="4"/>
  <c r="H22" i="4"/>
  <c r="F22" i="4"/>
  <c r="D22" i="4"/>
  <c r="B22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07" i="11" l="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L36" i="7"/>
  <c r="N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AC36" i="7" s="1"/>
  <c r="D36" i="7"/>
  <c r="M36" i="7"/>
  <c r="Y36" i="7"/>
  <c r="G36" i="7"/>
  <c r="H36" i="6"/>
  <c r="H37" i="6"/>
  <c r="I36" i="6"/>
  <c r="AB36" i="7" l="1"/>
  <c r="C40" i="5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6" i="7" l="1"/>
  <c r="L14" i="7"/>
  <c r="N16" i="7" l="1"/>
  <c r="AC16" i="7" s="1"/>
  <c r="M16" i="7"/>
  <c r="AB16" i="7" s="1"/>
  <c r="N14" i="7"/>
  <c r="AC14" i="7" s="1"/>
  <c r="M14" i="7"/>
  <c r="AB14" i="7" s="1"/>
  <c r="L25" i="7" l="1"/>
  <c r="N25" i="7" l="1"/>
  <c r="AC25" i="7" s="1"/>
  <c r="M25" i="7"/>
  <c r="AB25" i="7" s="1"/>
  <c r="L18" i="7" l="1"/>
  <c r="N18" i="7" l="1"/>
  <c r="M18" i="7"/>
  <c r="AB18" i="7" l="1"/>
  <c r="AC18" i="7"/>
  <c r="L21" i="7" l="1"/>
  <c r="N21" i="7" l="1"/>
  <c r="M21" i="7"/>
  <c r="AC21" i="7" l="1"/>
  <c r="AB21" i="7"/>
  <c r="L23" i="7" l="1"/>
  <c r="N23" i="7" l="1"/>
  <c r="M23" i="7"/>
  <c r="AB23" i="7" l="1"/>
  <c r="AC23" i="7"/>
  <c r="M39" i="5" l="1"/>
  <c r="M40" i="5"/>
  <c r="K39" i="5"/>
  <c r="K40" i="5"/>
  <c r="H40" i="5"/>
  <c r="H39" i="5"/>
  <c r="N39" i="5"/>
  <c r="N40" i="5"/>
  <c r="O40" i="5"/>
  <c r="O39" i="5"/>
  <c r="L40" i="5"/>
  <c r="L39" i="5"/>
  <c r="L29" i="7" l="1"/>
  <c r="M29" i="7" l="1"/>
  <c r="N29" i="7"/>
  <c r="AC29" i="7" l="1"/>
  <c r="AB29" i="7"/>
  <c r="L32" i="7" l="1"/>
  <c r="N32" i="7" l="1"/>
  <c r="M32" i="7"/>
  <c r="AC32" i="7" l="1"/>
  <c r="AB32" i="7"/>
  <c r="L9" i="7" l="1"/>
  <c r="K38" i="5"/>
  <c r="N38" i="5" l="1"/>
  <c r="N9" i="7"/>
  <c r="AC9" i="7" s="1"/>
  <c r="M9" i="7"/>
  <c r="AB9" i="7" s="1"/>
  <c r="L24" i="7"/>
  <c r="O38" i="5"/>
  <c r="H38" i="5"/>
  <c r="L38" i="5"/>
  <c r="M38" i="5"/>
  <c r="E38" i="5"/>
  <c r="E39" i="5"/>
  <c r="E40" i="5"/>
  <c r="N24" i="7" l="1"/>
  <c r="M24" i="7"/>
  <c r="AB24" i="7" s="1"/>
  <c r="AC24" i="7" l="1"/>
  <c r="K5" i="6" l="1"/>
  <c r="L6" i="7" l="1"/>
  <c r="M6" i="7" l="1"/>
  <c r="N6" i="7"/>
  <c r="AC6" i="7" l="1"/>
  <c r="AB6" i="7"/>
  <c r="K6" i="6" l="1"/>
  <c r="L7" i="7" l="1"/>
  <c r="M7" i="7" l="1"/>
  <c r="N7" i="7"/>
  <c r="AC7" i="7" l="1"/>
  <c r="AB7" i="7"/>
  <c r="K7" i="6" l="1"/>
  <c r="L8" i="7" l="1"/>
  <c r="N8" i="7" l="1"/>
  <c r="M8" i="7"/>
  <c r="AB8" i="7" l="1"/>
  <c r="AC8" i="7"/>
  <c r="K9" i="6" l="1"/>
  <c r="L10" i="7" l="1"/>
  <c r="M10" i="7" l="1"/>
  <c r="N10" i="7"/>
  <c r="AC10" i="7" l="1"/>
  <c r="AB10" i="7"/>
  <c r="K10" i="6" l="1"/>
  <c r="L11" i="7" l="1"/>
  <c r="N11" i="7" l="1"/>
  <c r="M11" i="7"/>
  <c r="AC11" i="7" l="1"/>
  <c r="AB11" i="7"/>
  <c r="K11" i="6" l="1"/>
  <c r="L12" i="7" l="1"/>
  <c r="M12" i="7" l="1"/>
  <c r="N12" i="7"/>
  <c r="AC12" i="7" l="1"/>
  <c r="AB12" i="7"/>
  <c r="K12" i="6" l="1"/>
  <c r="L13" i="7" l="1"/>
  <c r="N13" i="7" l="1"/>
  <c r="M13" i="7"/>
  <c r="AB13" i="7" l="1"/>
  <c r="AC13" i="7"/>
  <c r="K14" i="6" l="1"/>
  <c r="L15" i="7" l="1"/>
  <c r="K39" i="6"/>
  <c r="K38" i="6"/>
  <c r="K37" i="6"/>
  <c r="N15" i="7" l="1"/>
  <c r="M15" i="7"/>
  <c r="AB15" i="7" l="1"/>
  <c r="AC15" i="7"/>
  <c r="K16" i="6" l="1"/>
  <c r="L17" i="7" l="1"/>
  <c r="N17" i="7" l="1"/>
  <c r="M17" i="7"/>
  <c r="AB17" i="7" l="1"/>
  <c r="AC17" i="7"/>
  <c r="K18" i="6" l="1"/>
  <c r="L19" i="7" l="1"/>
  <c r="N19" i="7" l="1"/>
  <c r="M19" i="7"/>
  <c r="AB19" i="7" l="1"/>
  <c r="AC19" i="7"/>
  <c r="K19" i="6" l="1"/>
  <c r="L20" i="7" l="1"/>
  <c r="N20" i="7" l="1"/>
  <c r="M20" i="7"/>
  <c r="AB20" i="7" l="1"/>
  <c r="AC20" i="7"/>
  <c r="K21" i="6" l="1"/>
  <c r="L22" i="7" l="1"/>
  <c r="N22" i="7" l="1"/>
  <c r="M22" i="7"/>
  <c r="AC22" i="7" l="1"/>
  <c r="AB22" i="7"/>
  <c r="K25" i="6" l="1"/>
  <c r="L26" i="7" l="1"/>
  <c r="N26" i="7" l="1"/>
  <c r="M26" i="7"/>
  <c r="AB26" i="7" l="1"/>
  <c r="AC26" i="7"/>
  <c r="K26" i="6" l="1"/>
  <c r="L27" i="7" l="1"/>
  <c r="N27" i="7" l="1"/>
  <c r="M27" i="7"/>
  <c r="AB27" i="7" l="1"/>
  <c r="AC27" i="7"/>
  <c r="K27" i="6" l="1"/>
  <c r="L28" i="7" l="1"/>
  <c r="M28" i="7" l="1"/>
  <c r="N28" i="7"/>
  <c r="AC28" i="7" l="1"/>
  <c r="AB28" i="7"/>
  <c r="F30" i="5" l="1"/>
  <c r="I30" i="5"/>
  <c r="D30" i="5"/>
  <c r="G30" i="5"/>
  <c r="J30" i="5"/>
  <c r="J39" i="5" l="1"/>
  <c r="J40" i="5"/>
  <c r="J38" i="5"/>
  <c r="G39" i="5"/>
  <c r="G38" i="5"/>
  <c r="G40" i="5"/>
  <c r="D40" i="5"/>
  <c r="D39" i="5"/>
  <c r="D38" i="5"/>
  <c r="I40" i="5"/>
  <c r="I39" i="5"/>
  <c r="I38" i="5"/>
  <c r="F40" i="5"/>
  <c r="F38" i="5"/>
  <c r="F39" i="5"/>
  <c r="K29" i="6"/>
  <c r="L30" i="7" l="1"/>
  <c r="N30" i="7" l="1"/>
  <c r="M30" i="7"/>
  <c r="AC30" i="7" l="1"/>
  <c r="AB30" i="7"/>
  <c r="K30" i="6" l="1"/>
  <c r="L31" i="7" l="1"/>
  <c r="N31" i="7" l="1"/>
  <c r="M31" i="7"/>
  <c r="AB31" i="7" l="1"/>
  <c r="AC31" i="7"/>
  <c r="K33" i="6" l="1"/>
  <c r="L34" i="7" s="1"/>
  <c r="K32" i="6"/>
  <c r="N34" i="7" l="1"/>
  <c r="AC34" i="7" s="1"/>
  <c r="M34" i="7"/>
  <c r="AB34" i="7" s="1"/>
  <c r="L33" i="7"/>
  <c r="N33" i="7" l="1"/>
  <c r="M33" i="7"/>
  <c r="AB33" i="7" l="1"/>
  <c r="AC33" i="7"/>
  <c r="K34" i="6" l="1"/>
  <c r="L35" i="7" l="1"/>
  <c r="K36" i="6"/>
  <c r="N35" i="7" l="1"/>
  <c r="M35" i="7"/>
  <c r="L38" i="7"/>
  <c r="L40" i="7"/>
  <c r="L39" i="7"/>
  <c r="AB35" i="7" l="1"/>
  <c r="M39" i="7"/>
  <c r="M40" i="7"/>
  <c r="M38" i="7"/>
  <c r="AC35" i="7"/>
  <c r="N37" i="7"/>
  <c r="C110" i="11" s="1"/>
  <c r="N40" i="7"/>
  <c r="N38" i="7"/>
  <c r="N39" i="7"/>
  <c r="AC39" i="7" l="1"/>
  <c r="AC37" i="7"/>
  <c r="AC38" i="7"/>
  <c r="AC40" i="7"/>
  <c r="AB39" i="7"/>
  <c r="AB40" i="7"/>
  <c r="AB37" i="7"/>
  <c r="AB38" i="7" l="1"/>
  <c r="AC45" i="7" s="1"/>
  <c r="C113" i="11"/>
  <c r="P23" i="6"/>
  <c r="O34" i="6"/>
  <c r="O28" i="6"/>
  <c r="P28" i="6"/>
  <c r="P27" i="6"/>
  <c r="P26" i="6"/>
  <c r="N31" i="6"/>
  <c r="M32" i="6"/>
  <c r="M30" i="6"/>
  <c r="M26" i="6"/>
  <c r="M23" i="6"/>
  <c r="M6" i="6"/>
  <c r="O6" i="6"/>
  <c r="P6" i="6"/>
  <c r="N6" i="6"/>
  <c r="Q6" i="6"/>
  <c r="N5" i="6"/>
  <c r="M5" i="6"/>
  <c r="P5" i="6"/>
  <c r="Q5" i="6"/>
  <c r="O5" i="6"/>
  <c r="O35" i="6"/>
  <c r="N35" i="6"/>
  <c r="Q35" i="6"/>
  <c r="M35" i="6"/>
  <c r="P35" i="6"/>
  <c r="M34" i="6"/>
  <c r="N34" i="6"/>
  <c r="Q34" i="6"/>
  <c r="P34" i="6"/>
  <c r="M19" i="6"/>
  <c r="N19" i="6"/>
  <c r="O19" i="6"/>
  <c r="P19" i="6"/>
  <c r="Q19" i="6"/>
  <c r="Q11" i="6"/>
  <c r="N11" i="6"/>
  <c r="P11" i="6"/>
  <c r="O11" i="6"/>
  <c r="M11" i="6"/>
  <c r="M31" i="6"/>
  <c r="P31" i="6"/>
  <c r="O31" i="6"/>
  <c r="Q31" i="6"/>
  <c r="Q25" i="6"/>
  <c r="M25" i="6"/>
  <c r="O25" i="6"/>
  <c r="P25" i="6"/>
  <c r="N20" i="6"/>
  <c r="M20" i="6"/>
  <c r="O20" i="6"/>
  <c r="P20" i="6"/>
  <c r="Q20" i="6"/>
  <c r="Q16" i="6"/>
  <c r="M16" i="6"/>
  <c r="O16" i="6"/>
  <c r="P16" i="6"/>
  <c r="N16" i="6"/>
  <c r="Q15" i="6"/>
  <c r="O15" i="6"/>
  <c r="P15" i="6"/>
  <c r="N15" i="6"/>
  <c r="M15" i="6"/>
  <c r="Q26" i="6"/>
  <c r="O26" i="6"/>
  <c r="M17" i="6"/>
  <c r="O17" i="6"/>
  <c r="Q17" i="6"/>
  <c r="P17" i="6"/>
  <c r="N17" i="6"/>
  <c r="P7" i="6"/>
  <c r="N7" i="6"/>
  <c r="M7" i="6"/>
  <c r="O7" i="6"/>
  <c r="Q7" i="6"/>
  <c r="P32" i="6"/>
  <c r="N32" i="6"/>
  <c r="Q32" i="6"/>
  <c r="O32" i="6"/>
  <c r="P33" i="6"/>
  <c r="Q33" i="6"/>
  <c r="O33" i="6"/>
  <c r="M33" i="6"/>
  <c r="Q27" i="6"/>
  <c r="O27" i="6"/>
  <c r="M27" i="6"/>
  <c r="P21" i="6"/>
  <c r="N21" i="6"/>
  <c r="M21" i="6"/>
  <c r="Q21" i="6"/>
  <c r="O21" i="6"/>
  <c r="O12" i="6"/>
  <c r="N12" i="6"/>
  <c r="M12" i="6"/>
  <c r="P12" i="6"/>
  <c r="Q12" i="6"/>
  <c r="P8" i="6"/>
  <c r="N8" i="6"/>
  <c r="Q8" i="6"/>
  <c r="O8" i="6"/>
  <c r="M8" i="6"/>
  <c r="P30" i="6"/>
  <c r="Q30" i="6"/>
  <c r="O30" i="6"/>
  <c r="M22" i="6"/>
  <c r="O22" i="6"/>
  <c r="Q22" i="6"/>
  <c r="N22" i="6"/>
  <c r="P22" i="6"/>
  <c r="P13" i="6"/>
  <c r="O13" i="6"/>
  <c r="N13" i="6"/>
  <c r="Q13" i="6"/>
  <c r="M13" i="6"/>
  <c r="O9" i="6"/>
  <c r="Q9" i="6"/>
  <c r="M9" i="6"/>
  <c r="N9" i="6"/>
  <c r="P9" i="6"/>
  <c r="Q24" i="6"/>
  <c r="O24" i="6"/>
  <c r="M24" i="6"/>
  <c r="P24" i="6"/>
  <c r="N24" i="6"/>
  <c r="N28" i="6"/>
  <c r="M28" i="6"/>
  <c r="Q28" i="6"/>
  <c r="Q18" i="6"/>
  <c r="O18" i="6"/>
  <c r="M18" i="6"/>
  <c r="P18" i="6"/>
  <c r="N18" i="6"/>
  <c r="O29" i="6"/>
  <c r="P29" i="6"/>
  <c r="M29" i="6"/>
  <c r="Q29" i="6"/>
  <c r="O23" i="6"/>
  <c r="Q23" i="6"/>
  <c r="N23" i="6"/>
  <c r="M14" i="6"/>
  <c r="O14" i="6"/>
  <c r="P14" i="6"/>
  <c r="N14" i="6"/>
  <c r="Q14" i="6"/>
  <c r="M10" i="6"/>
  <c r="O10" i="6"/>
  <c r="P10" i="6"/>
  <c r="N10" i="6"/>
  <c r="Q10" i="6"/>
  <c r="N25" i="6"/>
  <c r="N26" i="6"/>
  <c r="N27" i="6"/>
  <c r="N29" i="6"/>
  <c r="N30" i="6"/>
  <c r="N33" i="6"/>
  <c r="N39" i="6" l="1"/>
  <c r="N37" i="6"/>
  <c r="N38" i="6"/>
  <c r="M37" i="6"/>
  <c r="M38" i="6"/>
  <c r="M39" i="6"/>
  <c r="O37" i="6"/>
  <c r="O38" i="6"/>
  <c r="O39" i="6"/>
  <c r="Q37" i="6"/>
  <c r="Q39" i="6"/>
  <c r="Q38" i="6"/>
  <c r="P38" i="6"/>
  <c r="P39" i="6"/>
  <c r="P37" i="6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<sst xmlns="http://schemas.openxmlformats.org/spreadsheetml/2006/main" count="178" uniqueCount="125">
  <si>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</si>
  <si>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</si>
  <si>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</si>
  <si>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</si>
  <si>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</si>
  <si>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</si>
  <si>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</si>
  <si>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</si>
  <si>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</si>
  <si>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</si>
  <si>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</si>
  <si>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</si>
  <si>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</si>
  <si>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</si>
  <si>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</si>
  <si>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</si>
  <si>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</si>
  <si>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</si>
  <si>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</si>
  <si>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</si>
  <si>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</si>
  <si>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</si>
  <si>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</si>
  <si>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</si>
  <si>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</si>
  <si>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</si>
  <si>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</si>
  <si>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</si>
  <si>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</si>
  <si>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</si>
  <si>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</si>
  <si>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</si>
  <si>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</si>
  <si>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</si>
  <si>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</si>
  <si>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</si>
  <si>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</si>
  <si>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</si>
  <si>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</si>
  <si>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</si>
  <si>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</si>
  <si>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</si>
  <si>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</si>
  <si>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</si>
  <si>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</si>
  <si>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</si>
  <si>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</si>
  <si>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</si>
  <si>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</si>
  <si>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</si>
  <si>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</si>
  <si>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</si>
  <si>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</si>
  <si>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</si>
  <si>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</si>
  <si>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</si>
  <si>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</si>
  <si>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</si>
  <si>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</si>
  <si>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</si>
  <si>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</si>
  <si>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</si>
  <si>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</si>
  <si>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</si>
  <si>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</si>
  <si>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</si>
  <si>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</si>
  <si>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</si>
  <si>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</si>
  <si>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</si>
  <si>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</si>
  <si>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</si>
  <si>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</si>
  <si>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</si>
  <si>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</si>
  <si>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</si>
  <si>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</si>
  <si>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</si>
  <si>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</si>
  <si>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</si>
  <si>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</si>
  <si>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</si>
  <si>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</si>
  <si>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</si>
  <si>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</si>
  <si>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</si>
  <si>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</si>
  <si>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</si>
  <si>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</si>
  <si>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</si>
  <si>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</si>
  <si>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</si>
  <si>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</si>
  <si>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</si>
  <si>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</si>
  <si>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</si>
  <si>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</si>
  <si>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</si>
  <si>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</si>
  <si>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</si>
  <si>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</si>
  <si>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</si>
  <si>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</si>
  <si>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</si>
  <si>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</si>
  <si>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</si>
  <si>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</si>
  <si>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</si>
  <si>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</si>
  <si>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</si>
  <si>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</si>
  <si>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</si>
  <si>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</si>
  <si>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</si>
  <si>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</si>
  <si>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</si>
  <si>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</si>
  <si>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</si>
  <si>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</si>
  <si>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</si>
  <si>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</si>
  <si>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</si>
  <si>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April  2020</t>
  </si>
  <si>
    <t>April/1/2020</t>
  </si>
  <si>
    <t>Month, Year: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</si>
</sst>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8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3" fontId="36" fillId="0" borderId="0" xfId="0" applyNumberFormat="1" applyFont="1"/>
    <xf numFmtId="0" fontId="36" fillId="0" borderId="0" xfId="0" applyFont="1"/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5788.16</c:v>
                </c:pt>
                <c:pt idx="1">
                  <c:v>3927.68</c:v>
                </c:pt>
                <c:pt idx="2">
                  <c:v>2790.72</c:v>
                </c:pt>
                <c:pt idx="3">
                  <c:v>3798.48</c:v>
                </c:pt>
                <c:pt idx="4">
                  <c:v>2635.68</c:v>
                </c:pt>
                <c:pt idx="5">
                  <c:v>4612.4399999999996</c:v>
                </c:pt>
                <c:pt idx="6">
                  <c:v>4328.2</c:v>
                </c:pt>
                <c:pt idx="7">
                  <c:v>4612.4399999999996</c:v>
                </c:pt>
                <c:pt idx="8">
                  <c:v>5155.08</c:v>
                </c:pt>
                <c:pt idx="9">
                  <c:v>5348.88</c:v>
                </c:pt>
                <c:pt idx="10">
                  <c:v>3488.4</c:v>
                </c:pt>
                <c:pt idx="11">
                  <c:v>2739.04</c:v>
                </c:pt>
                <c:pt idx="12">
                  <c:v>3178.32</c:v>
                </c:pt>
                <c:pt idx="13">
                  <c:v>3630.52</c:v>
                </c:pt>
                <c:pt idx="14">
                  <c:v>3488.4</c:v>
                </c:pt>
                <c:pt idx="15">
                  <c:v>2777.8</c:v>
                </c:pt>
                <c:pt idx="16">
                  <c:v>3708.04</c:v>
                </c:pt>
                <c:pt idx="17">
                  <c:v>4806.24</c:v>
                </c:pt>
                <c:pt idx="18">
                  <c:v>3178.32</c:v>
                </c:pt>
                <c:pt idx="19">
                  <c:v>4237.76</c:v>
                </c:pt>
                <c:pt idx="20">
                  <c:v>3643.44</c:v>
                </c:pt>
                <c:pt idx="21">
                  <c:v>4806.24</c:v>
                </c:pt>
                <c:pt idx="22">
                  <c:v>2596.92</c:v>
                </c:pt>
                <c:pt idx="23">
                  <c:v>4754.5600000000004</c:v>
                </c:pt>
                <c:pt idx="24">
                  <c:v>3901.84</c:v>
                </c:pt>
                <c:pt idx="25">
                  <c:v>3669.28</c:v>
                </c:pt>
                <c:pt idx="26">
                  <c:v>2751.96</c:v>
                </c:pt>
                <c:pt idx="27">
                  <c:v>3643.44</c:v>
                </c:pt>
                <c:pt idx="28">
                  <c:v>4056.88</c:v>
                </c:pt>
                <c:pt idx="29">
                  <c:v>3178.32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380</c:v>
                </c:pt>
                <c:pt idx="1">
                  <c:v>320</c:v>
                </c:pt>
                <c:pt idx="2">
                  <c:v>280</c:v>
                </c:pt>
                <c:pt idx="3">
                  <c:v>320</c:v>
                </c:pt>
                <c:pt idx="4">
                  <c:v>200</c:v>
                </c:pt>
                <c:pt idx="5">
                  <c:v>380</c:v>
                </c:pt>
                <c:pt idx="6">
                  <c:v>220</c:v>
                </c:pt>
                <c:pt idx="7">
                  <c:v>300</c:v>
                </c:pt>
                <c:pt idx="8">
                  <c:v>320</c:v>
                </c:pt>
                <c:pt idx="9">
                  <c:v>340</c:v>
                </c:pt>
                <c:pt idx="10">
                  <c:v>100</c:v>
                </c:pt>
                <c:pt idx="11">
                  <c:v>440</c:v>
                </c:pt>
                <c:pt idx="12">
                  <c:v>320</c:v>
                </c:pt>
                <c:pt idx="13">
                  <c:v>360</c:v>
                </c:pt>
                <c:pt idx="14">
                  <c:v>340</c:v>
                </c:pt>
                <c:pt idx="15">
                  <c:v>280</c:v>
                </c:pt>
                <c:pt idx="16">
                  <c:v>400</c:v>
                </c:pt>
                <c:pt idx="17">
                  <c:v>440</c:v>
                </c:pt>
                <c:pt idx="18">
                  <c:v>200</c:v>
                </c:pt>
                <c:pt idx="19">
                  <c:v>380</c:v>
                </c:pt>
                <c:pt idx="20">
                  <c:v>280</c:v>
                </c:pt>
                <c:pt idx="21">
                  <c:v>340</c:v>
                </c:pt>
                <c:pt idx="22">
                  <c:v>200</c:v>
                </c:pt>
                <c:pt idx="23">
                  <c:v>360</c:v>
                </c:pt>
                <c:pt idx="24">
                  <c:v>300</c:v>
                </c:pt>
                <c:pt idx="25">
                  <c:v>260</c:v>
                </c:pt>
                <c:pt idx="26">
                  <c:v>260</c:v>
                </c:pt>
                <c:pt idx="27">
                  <c:v>300</c:v>
                </c:pt>
                <c:pt idx="28">
                  <c:v>360</c:v>
                </c:pt>
                <c:pt idx="29">
                  <c:v>100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410.40000000000003</c:v>
                </c:pt>
                <c:pt idx="1">
                  <c:v>342</c:v>
                </c:pt>
                <c:pt idx="2">
                  <c:v>342</c:v>
                </c:pt>
                <c:pt idx="3">
                  <c:v>410.40000000000003</c:v>
                </c:pt>
                <c:pt idx="4">
                  <c:v>256.5</c:v>
                </c:pt>
                <c:pt idx="5">
                  <c:v>495.90000000000003</c:v>
                </c:pt>
                <c:pt idx="6">
                  <c:v>453.15000000000003</c:v>
                </c:pt>
                <c:pt idx="7">
                  <c:v>367.65000000000003</c:v>
                </c:pt>
                <c:pt idx="8">
                  <c:v>384.75000000000006</c:v>
                </c:pt>
                <c:pt idx="9">
                  <c:v>427.50000000000006</c:v>
                </c:pt>
                <c:pt idx="10">
                  <c:v>299.25</c:v>
                </c:pt>
                <c:pt idx="11">
                  <c:v>299.25</c:v>
                </c:pt>
                <c:pt idx="12">
                  <c:v>324.90000000000003</c:v>
                </c:pt>
                <c:pt idx="13">
                  <c:v>342</c:v>
                </c:pt>
                <c:pt idx="14">
                  <c:v>384.75000000000006</c:v>
                </c:pt>
                <c:pt idx="15">
                  <c:v>282.15000000000003</c:v>
                </c:pt>
                <c:pt idx="16">
                  <c:v>384.75000000000006</c:v>
                </c:pt>
                <c:pt idx="17">
                  <c:v>495.90000000000003</c:v>
                </c:pt>
                <c:pt idx="18">
                  <c:v>256.5</c:v>
                </c:pt>
                <c:pt idx="19">
                  <c:v>367.65000000000003</c:v>
                </c:pt>
                <c:pt idx="20">
                  <c:v>299.25</c:v>
                </c:pt>
                <c:pt idx="21">
                  <c:v>470.25000000000006</c:v>
                </c:pt>
                <c:pt idx="22">
                  <c:v>282.15000000000003</c:v>
                </c:pt>
                <c:pt idx="23">
                  <c:v>470.25000000000006</c:v>
                </c:pt>
                <c:pt idx="24">
                  <c:v>384.75000000000006</c:v>
                </c:pt>
                <c:pt idx="25">
                  <c:v>410.40000000000003</c:v>
                </c:pt>
                <c:pt idx="26">
                  <c:v>384.75000000000006</c:v>
                </c:pt>
                <c:pt idx="27">
                  <c:v>342</c:v>
                </c:pt>
                <c:pt idx="28">
                  <c:v>410.40000000000003</c:v>
                </c:pt>
                <c:pt idx="29">
                  <c:v>342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521.73</c:v>
                </c:pt>
                <c:pt idx="1">
                  <c:v>460.35</c:v>
                </c:pt>
                <c:pt idx="2">
                  <c:v>327.36</c:v>
                </c:pt>
                <c:pt idx="3">
                  <c:v>450.12</c:v>
                </c:pt>
                <c:pt idx="4">
                  <c:v>276.21000000000004</c:v>
                </c:pt>
                <c:pt idx="5">
                  <c:v>480.81</c:v>
                </c:pt>
                <c:pt idx="6">
                  <c:v>368.28000000000003</c:v>
                </c:pt>
                <c:pt idx="7">
                  <c:v>378.51</c:v>
                </c:pt>
                <c:pt idx="8">
                  <c:v>429.66</c:v>
                </c:pt>
                <c:pt idx="9">
                  <c:v>429.66</c:v>
                </c:pt>
                <c:pt idx="10">
                  <c:v>296.67</c:v>
                </c:pt>
                <c:pt idx="11">
                  <c:v>296.67</c:v>
                </c:pt>
                <c:pt idx="12">
                  <c:v>398.97</c:v>
                </c:pt>
                <c:pt idx="13">
                  <c:v>450.12</c:v>
                </c:pt>
                <c:pt idx="14">
                  <c:v>491.04</c:v>
                </c:pt>
                <c:pt idx="15">
                  <c:v>388.74</c:v>
                </c:pt>
                <c:pt idx="16">
                  <c:v>450.12</c:v>
                </c:pt>
                <c:pt idx="17">
                  <c:v>603.57000000000005</c:v>
                </c:pt>
                <c:pt idx="18">
                  <c:v>347.82</c:v>
                </c:pt>
                <c:pt idx="19">
                  <c:v>531.96</c:v>
                </c:pt>
                <c:pt idx="20">
                  <c:v>398.97</c:v>
                </c:pt>
                <c:pt idx="21">
                  <c:v>531.96</c:v>
                </c:pt>
                <c:pt idx="22">
                  <c:v>296.67</c:v>
                </c:pt>
                <c:pt idx="23">
                  <c:v>531.96</c:v>
                </c:pt>
                <c:pt idx="24">
                  <c:v>419.43</c:v>
                </c:pt>
                <c:pt idx="25">
                  <c:v>409.20000000000005</c:v>
                </c:pt>
                <c:pt idx="26">
                  <c:v>398.97</c:v>
                </c:pt>
                <c:pt idx="27">
                  <c:v>429.66</c:v>
                </c:pt>
                <c:pt idx="28">
                  <c:v>460.35</c:v>
                </c:pt>
                <c:pt idx="29">
                  <c:v>398.97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167.58079847330106</c:v>
                </c:pt>
                <c:pt idx="1">
                  <c:v>174.04114519061318</c:v>
                </c:pt>
                <c:pt idx="2">
                  <c:v>183.34317412933333</c:v>
                </c:pt>
                <c:pt idx="3">
                  <c:v>174.54332720580766</c:v>
                </c:pt>
                <c:pt idx="4">
                  <c:v>160.02987433163796</c:v>
                </c:pt>
                <c:pt idx="5">
                  <c:v>198.77571548813756</c:v>
                </c:pt>
                <c:pt idx="6">
                  <c:v>189.87438900636005</c:v>
                </c:pt>
                <c:pt idx="7">
                  <c:v>168.07599806202023</c:v>
                </c:pt>
                <c:pt idx="8">
                  <c:v>170.86978483250411</c:v>
                </c:pt>
                <c:pt idx="9">
                  <c:v>182.99873996510996</c:v>
                </c:pt>
                <c:pt idx="10">
                  <c:v>190.22431513635968</c:v>
                </c:pt>
                <c:pt idx="11">
                  <c:v>186.06104773871385</c:v>
                </c:pt>
                <c:pt idx="12">
                  <c:v>167.53364318190131</c:v>
                </c:pt>
                <c:pt idx="13">
                  <c:v>162.64470321358374</c:v>
                </c:pt>
                <c:pt idx="14">
                  <c:v>161.11860437367821</c:v>
                </c:pt>
                <c:pt idx="15">
                  <c:v>166.20477227734148</c:v>
                </c:pt>
                <c:pt idx="16">
                  <c:v>167.81971701722242</c:v>
                </c:pt>
                <c:pt idx="17">
                  <c:v>172.06167236018624</c:v>
                </c:pt>
                <c:pt idx="18">
                  <c:v>161.31252770444831</c:v>
                </c:pt>
                <c:pt idx="19">
                  <c:v>173.89105836577843</c:v>
                </c:pt>
                <c:pt idx="20">
                  <c:v>165.34068267232928</c:v>
                </c:pt>
                <c:pt idx="21">
                  <c:v>159.02314914568549</c:v>
                </c:pt>
                <c:pt idx="22">
                  <c:v>154.02654676271413</c:v>
                </c:pt>
                <c:pt idx="23">
                  <c:v>156.40025386990212</c:v>
                </c:pt>
                <c:pt idx="24">
                  <c:v>166.50913736266401</c:v>
                </c:pt>
                <c:pt idx="25">
                  <c:v>167.69358483039292</c:v>
                </c:pt>
                <c:pt idx="26">
                  <c:v>149.77944311371158</c:v>
                </c:pt>
                <c:pt idx="27">
                  <c:v>158.68412878791381</c:v>
                </c:pt>
                <c:pt idx="28">
                  <c:v>155.86579029461558</c:v>
                </c:pt>
                <c:pt idx="29">
                  <c:v>143.97681181620172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28</c:v>
                </c:pt>
                <c:pt idx="1">
                  <c:v>83</c:v>
                </c:pt>
                <c:pt idx="2">
                  <c:v>42</c:v>
                </c:pt>
                <c:pt idx="3">
                  <c:v>61</c:v>
                </c:pt>
                <c:pt idx="4">
                  <c:v>29</c:v>
                </c:pt>
                <c:pt idx="5">
                  <c:v>93</c:v>
                </c:pt>
                <c:pt idx="6">
                  <c:v>19</c:v>
                </c:pt>
                <c:pt idx="7">
                  <c:v>7</c:v>
                </c:pt>
                <c:pt idx="8">
                  <c:v>19</c:v>
                </c:pt>
                <c:pt idx="9">
                  <c:v>30</c:v>
                </c:pt>
                <c:pt idx="10">
                  <c:v>72</c:v>
                </c:pt>
                <c:pt idx="11">
                  <c:v>35</c:v>
                </c:pt>
                <c:pt idx="12">
                  <c:v>20</c:v>
                </c:pt>
                <c:pt idx="13">
                  <c:v>43</c:v>
                </c:pt>
                <c:pt idx="14">
                  <c:v>12</c:v>
                </c:pt>
                <c:pt idx="15">
                  <c:v>29</c:v>
                </c:pt>
                <c:pt idx="16">
                  <c:v>26</c:v>
                </c:pt>
                <c:pt idx="17">
                  <c:v>33</c:v>
                </c:pt>
                <c:pt idx="18">
                  <c:v>7</c:v>
                </c:pt>
                <c:pt idx="19">
                  <c:v>15</c:v>
                </c:pt>
                <c:pt idx="20">
                  <c:v>41</c:v>
                </c:pt>
                <c:pt idx="21">
                  <c:v>27</c:v>
                </c:pt>
                <c:pt idx="22">
                  <c:v>11</c:v>
                </c:pt>
                <c:pt idx="23">
                  <c:v>15</c:v>
                </c:pt>
                <c:pt idx="24">
                  <c:v>51</c:v>
                </c:pt>
                <c:pt idx="25">
                  <c:v>27</c:v>
                </c:pt>
                <c:pt idx="26">
                  <c:v>35</c:v>
                </c:pt>
                <c:pt idx="27">
                  <c:v>43</c:v>
                </c:pt>
                <c:pt idx="28">
                  <c:v>18</c:v>
                </c:pt>
                <c:pt idx="29">
                  <c:v>14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216.14999999997599</c:v>
                </c:pt>
                <c:pt idx="1">
                  <c:v>181.82999999994718</c:v>
                </c:pt>
                <c:pt idx="2">
                  <c:v>132.66000000001441</c:v>
                </c:pt>
                <c:pt idx="3">
                  <c:v>179.52000000007683</c:v>
                </c:pt>
                <c:pt idx="4">
                  <c:v>123.41999999993277</c:v>
                </c:pt>
                <c:pt idx="5">
                  <c:v>196.02000000007683</c:v>
                </c:pt>
                <c:pt idx="6">
                  <c:v>156.08999999998559</c:v>
                </c:pt>
                <c:pt idx="7">
                  <c:v>170.2799999999952</c:v>
                </c:pt>
                <c:pt idx="8">
                  <c:v>187.10999999994237</c:v>
                </c:pt>
                <c:pt idx="9">
                  <c:v>189.08999999998559</c:v>
                </c:pt>
                <c:pt idx="10">
                  <c:v>132.99000000008164</c:v>
                </c:pt>
                <c:pt idx="11">
                  <c:v>131.33999999998559</c:v>
                </c:pt>
                <c:pt idx="12">
                  <c:v>145.19999999992797</c:v>
                </c:pt>
                <c:pt idx="13">
                  <c:v>174.57000000002881</c:v>
                </c:pt>
                <c:pt idx="14">
                  <c:v>165.99000000008164</c:v>
                </c:pt>
                <c:pt idx="15">
                  <c:v>133.31999999990876</c:v>
                </c:pt>
                <c:pt idx="16">
                  <c:v>172.58999999998559</c:v>
                </c:pt>
                <c:pt idx="17">
                  <c:v>212.52000000007683</c:v>
                </c:pt>
                <c:pt idx="18">
                  <c:v>125.07000000002881</c:v>
                </c:pt>
                <c:pt idx="19">
                  <c:v>169.61999999998079</c:v>
                </c:pt>
                <c:pt idx="20">
                  <c:v>158.06999999990876</c:v>
                </c:pt>
                <c:pt idx="21">
                  <c:v>214.40100000009988</c:v>
                </c:pt>
                <c:pt idx="22">
                  <c:v>123.84899999990012</c:v>
                </c:pt>
                <c:pt idx="23">
                  <c:v>213.18000000009124</c:v>
                </c:pt>
                <c:pt idx="24">
                  <c:v>180.17999999997119</c:v>
                </c:pt>
                <c:pt idx="25">
                  <c:v>165.32999999994718</c:v>
                </c:pt>
                <c:pt idx="26">
                  <c:v>165.33000000006723</c:v>
                </c:pt>
                <c:pt idx="27">
                  <c:v>174.23999999996158</c:v>
                </c:pt>
                <c:pt idx="28">
                  <c:v>190.41000000001441</c:v>
                </c:pt>
                <c:pt idx="29">
                  <c:v>150.8099999999904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1354.0325699999999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10889.56386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3264.2599999999998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5031.1799999999712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5031.1799999999712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201.51062855831131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April/1/2020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1354.0325699999999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April/1/2020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10889.56386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April/1/2020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3264.2599999999998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April/1/2020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April/1/2020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2063.0825000000004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April/1/2020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5031.1799999999712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April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April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New%20Monthly%20WTP%20Data%20Workbook/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>
        <row r="5">
          <cell r="F5">
            <v>0</v>
          </cell>
          <cell r="I5">
            <v>61</v>
          </cell>
        </row>
        <row r="29">
          <cell r="J29">
            <v>2754999</v>
          </cell>
        </row>
        <row r="30">
          <cell r="J30">
            <v>4514.8900000000003</v>
          </cell>
        </row>
        <row r="31">
          <cell r="J31">
            <v>13981.21</v>
          </cell>
        </row>
        <row r="32">
          <cell r="J32">
            <v>476146</v>
          </cell>
        </row>
        <row r="33">
          <cell r="B33">
            <v>448</v>
          </cell>
          <cell r="F33">
            <v>410.40000000000003</v>
          </cell>
          <cell r="J33">
            <v>35.925400000000003</v>
          </cell>
        </row>
        <row r="34">
          <cell r="C34">
            <v>52.978929833238539</v>
          </cell>
          <cell r="F34">
            <v>7.5127684112260535</v>
          </cell>
          <cell r="J34">
            <v>17389.41</v>
          </cell>
        </row>
        <row r="35">
          <cell r="J35">
            <v>31869</v>
          </cell>
        </row>
        <row r="37">
          <cell r="J37">
            <v>9440540</v>
          </cell>
        </row>
        <row r="42">
          <cell r="B42">
            <v>380</v>
          </cell>
          <cell r="E42">
            <v>51</v>
          </cell>
          <cell r="H42">
            <v>28</v>
          </cell>
        </row>
        <row r="43">
          <cell r="C43">
            <v>6.9562670474315302</v>
          </cell>
          <cell r="F43">
            <v>0.93360426162896859</v>
          </cell>
          <cell r="H43">
            <v>0.51256704560021804</v>
          </cell>
        </row>
      </sheetData>
      <sheetData sheetId="1">
        <row r="5">
          <cell r="F5">
            <v>0</v>
          </cell>
          <cell r="I5">
            <v>66</v>
          </cell>
        </row>
        <row r="29">
          <cell r="J29">
            <v>2842467</v>
          </cell>
        </row>
        <row r="30">
          <cell r="J30">
            <v>4514.8900000000003</v>
          </cell>
        </row>
        <row r="31">
          <cell r="J31">
            <v>13986.45</v>
          </cell>
        </row>
        <row r="32">
          <cell r="J32">
            <v>667241</v>
          </cell>
        </row>
        <row r="33">
          <cell r="B33">
            <v>304</v>
          </cell>
          <cell r="F33">
            <v>342</v>
          </cell>
          <cell r="J33">
            <v>35.982700000000001</v>
          </cell>
        </row>
        <row r="34">
          <cell r="C34">
            <v>42.735466798987026</v>
          </cell>
          <cell r="F34">
            <v>7.4423220044675551</v>
          </cell>
          <cell r="J34">
            <v>17394.919999999998</v>
          </cell>
        </row>
        <row r="35">
          <cell r="J35">
            <v>32012</v>
          </cell>
        </row>
        <row r="37">
          <cell r="J37">
            <v>9481370</v>
          </cell>
        </row>
        <row r="42">
          <cell r="B42">
            <v>320</v>
          </cell>
          <cell r="E42">
            <v>45</v>
          </cell>
          <cell r="H42">
            <v>83</v>
          </cell>
        </row>
        <row r="43">
          <cell r="C43">
            <v>6.9635761445310465</v>
          </cell>
          <cell r="F43">
            <v>0.97925289532467841</v>
          </cell>
          <cell r="H43">
            <v>1.8061775624877401</v>
          </cell>
        </row>
      </sheetData>
      <sheetData sheetId="2">
        <row r="5">
          <cell r="F5">
            <v>0.2</v>
          </cell>
          <cell r="I5">
            <v>39</v>
          </cell>
        </row>
        <row r="29">
          <cell r="J29">
            <v>2924925</v>
          </cell>
        </row>
        <row r="30">
          <cell r="J30">
            <v>4514.8900000000003</v>
          </cell>
        </row>
        <row r="31">
          <cell r="J31">
            <v>13990.96</v>
          </cell>
        </row>
        <row r="32">
          <cell r="J32">
            <v>823193</v>
          </cell>
        </row>
        <row r="33">
          <cell r="B33">
            <v>216</v>
          </cell>
          <cell r="F33">
            <v>342</v>
          </cell>
          <cell r="J33">
            <v>35.9953</v>
          </cell>
        </row>
        <row r="34">
          <cell r="C34">
            <v>41.619241919892403</v>
          </cell>
          <cell r="F34">
            <v>10.20079458820892</v>
          </cell>
          <cell r="J34">
            <v>17398.939999999999</v>
          </cell>
        </row>
        <row r="35">
          <cell r="J35">
            <v>32167</v>
          </cell>
        </row>
        <row r="37">
          <cell r="J37">
            <v>9510500</v>
          </cell>
        </row>
        <row r="42">
          <cell r="B42">
            <v>280</v>
          </cell>
          <cell r="E42">
            <v>32</v>
          </cell>
          <cell r="H42">
            <v>42</v>
          </cell>
        </row>
        <row r="43">
          <cell r="C43">
            <v>8.3515277330365425</v>
          </cell>
          <cell r="F43">
            <v>0.95446031234703355</v>
          </cell>
          <cell r="H43">
            <v>1.2527291599554815</v>
          </cell>
        </row>
      </sheetData>
      <sheetData sheetId="3">
        <row r="5">
          <cell r="F5">
            <v>0.1</v>
          </cell>
          <cell r="I5">
            <v>56</v>
          </cell>
        </row>
        <row r="29">
          <cell r="J29">
            <v>3026805</v>
          </cell>
        </row>
        <row r="30">
          <cell r="J30">
            <v>4514.8900000000003</v>
          </cell>
        </row>
        <row r="31">
          <cell r="J31">
            <v>13996.4</v>
          </cell>
        </row>
        <row r="32">
          <cell r="J32">
            <v>972842.8</v>
          </cell>
        </row>
        <row r="33">
          <cell r="B33">
            <v>294</v>
          </cell>
          <cell r="F33">
            <v>410.40000000000003</v>
          </cell>
          <cell r="J33">
            <v>35.9953</v>
          </cell>
        </row>
        <row r="34">
          <cell r="C34">
            <v>41.861510791348991</v>
          </cell>
          <cell r="F34">
            <v>9.0457046127764933</v>
          </cell>
          <cell r="J34">
            <v>17404.38</v>
          </cell>
        </row>
        <row r="35">
          <cell r="J35">
            <v>32340</v>
          </cell>
        </row>
        <row r="37">
          <cell r="J37">
            <v>9550570</v>
          </cell>
        </row>
        <row r="42">
          <cell r="B42">
            <v>320</v>
          </cell>
          <cell r="E42">
            <v>44</v>
          </cell>
          <cell r="H42">
            <v>61</v>
          </cell>
        </row>
        <row r="43">
          <cell r="C43">
            <v>7.0531809846210471</v>
          </cell>
          <cell r="F43">
            <v>0.96981238538539394</v>
          </cell>
          <cell r="H43">
            <v>1.344512625193387</v>
          </cell>
        </row>
      </sheetData>
      <sheetData sheetId="4">
        <row r="5">
          <cell r="F5">
            <v>0</v>
          </cell>
          <cell r="I5">
            <v>62</v>
          </cell>
        </row>
        <row r="29">
          <cell r="J29">
            <v>3107588</v>
          </cell>
        </row>
        <row r="30">
          <cell r="J30">
            <v>4514.8900000000003</v>
          </cell>
        </row>
        <row r="31">
          <cell r="J31">
            <v>14000.75</v>
          </cell>
        </row>
        <row r="32">
          <cell r="J32">
            <v>1093036</v>
          </cell>
        </row>
        <row r="33">
          <cell r="B33">
            <v>204</v>
          </cell>
          <cell r="F33">
            <v>256.5</v>
          </cell>
          <cell r="J33">
            <v>35.995399999999997</v>
          </cell>
        </row>
        <row r="34">
          <cell r="C34">
            <v>42.249836494463821</v>
          </cell>
          <cell r="F34">
            <v>8.2233678298048094</v>
          </cell>
          <cell r="J34">
            <v>17408.12</v>
          </cell>
        </row>
        <row r="35">
          <cell r="J35">
            <v>32341</v>
          </cell>
        </row>
        <row r="37">
          <cell r="J37">
            <v>9578330</v>
          </cell>
        </row>
        <row r="42">
          <cell r="B42">
            <v>200</v>
          </cell>
          <cell r="E42">
            <v>27</v>
          </cell>
          <cell r="H42">
            <v>29</v>
          </cell>
        </row>
        <row r="43">
          <cell r="C43">
            <v>6.411982713298098</v>
          </cell>
          <cell r="F43">
            <v>0.86561766629524317</v>
          </cell>
          <cell r="H43">
            <v>0.9297374934282242</v>
          </cell>
        </row>
      </sheetData>
      <sheetData sheetId="5">
        <row r="5">
          <cell r="F5">
            <v>0.3</v>
          </cell>
          <cell r="I5">
            <v>64</v>
          </cell>
        </row>
        <row r="29">
          <cell r="J29">
            <v>3208814</v>
          </cell>
        </row>
        <row r="30">
          <cell r="J30">
            <v>4514.8900000000003</v>
          </cell>
        </row>
        <row r="31">
          <cell r="J31">
            <v>14006.49</v>
          </cell>
        </row>
        <row r="32">
          <cell r="J32">
            <v>1189458</v>
          </cell>
        </row>
        <row r="33">
          <cell r="B33">
            <v>357</v>
          </cell>
          <cell r="F33">
            <v>495.90000000000003</v>
          </cell>
          <cell r="J33">
            <v>36.0274</v>
          </cell>
        </row>
        <row r="34">
          <cell r="C34">
            <v>46.55306058181931</v>
          </cell>
          <cell r="F34">
            <v>10.010173679234505</v>
          </cell>
          <cell r="J34">
            <v>17414.060000000001</v>
          </cell>
        </row>
        <row r="35">
          <cell r="J35">
            <v>32341</v>
          </cell>
        </row>
        <row r="37">
          <cell r="J37">
            <v>9618490</v>
          </cell>
        </row>
        <row r="42">
          <cell r="B42">
            <v>380</v>
          </cell>
          <cell r="E42">
            <v>47</v>
          </cell>
          <cell r="H42">
            <v>93</v>
          </cell>
        </row>
        <row r="43">
          <cell r="C43">
            <v>7.670631171827206</v>
          </cell>
          <cell r="F43">
            <v>0.94873596072599664</v>
          </cell>
          <cell r="H43">
            <v>1.8772860499471846</v>
          </cell>
        </row>
      </sheetData>
      <sheetData sheetId="6">
        <row r="5">
          <cell r="F5">
            <v>0</v>
          </cell>
          <cell r="I5">
            <v>73</v>
          </cell>
        </row>
        <row r="29">
          <cell r="J29">
            <v>3303810</v>
          </cell>
        </row>
        <row r="30">
          <cell r="J30">
            <v>4514.8900000000003</v>
          </cell>
        </row>
        <row r="31">
          <cell r="J31">
            <v>14011.31</v>
          </cell>
        </row>
        <row r="32">
          <cell r="J32">
            <v>1379335</v>
          </cell>
        </row>
        <row r="33">
          <cell r="B33">
            <v>335</v>
          </cell>
          <cell r="F33">
            <v>453.15000000000003</v>
          </cell>
          <cell r="J33">
            <v>36.105499999999999</v>
          </cell>
        </row>
        <row r="34">
          <cell r="C34">
            <v>54.859283820306118</v>
          </cell>
          <cell r="F34">
            <v>11.4872161467454</v>
          </cell>
          <cell r="J34">
            <v>17418.79</v>
          </cell>
        </row>
        <row r="35">
          <cell r="J35">
            <v>32502</v>
          </cell>
        </row>
        <row r="37">
          <cell r="J37">
            <v>9651810</v>
          </cell>
        </row>
        <row r="42">
          <cell r="B42">
            <v>220</v>
          </cell>
          <cell r="E42">
            <v>36</v>
          </cell>
          <cell r="H42">
            <v>19</v>
          </cell>
        </row>
        <row r="43">
          <cell r="C43">
            <v>5.5769338017962875</v>
          </cell>
          <cell r="F43">
            <v>0.91258916756666519</v>
          </cell>
          <cell r="H43">
            <v>0.48164428288240663</v>
          </cell>
        </row>
      </sheetData>
      <sheetData sheetId="7">
        <row r="5">
          <cell r="F5">
            <v>0</v>
          </cell>
          <cell r="I5">
            <v>70</v>
          </cell>
        </row>
        <row r="29">
          <cell r="J29">
            <v>3402352</v>
          </cell>
        </row>
        <row r="30">
          <cell r="J30">
            <v>4514.8900000000003</v>
          </cell>
        </row>
        <row r="31">
          <cell r="J31">
            <v>14016.87</v>
          </cell>
        </row>
        <row r="32">
          <cell r="J32">
            <v>1498103</v>
          </cell>
        </row>
        <row r="33">
          <cell r="B33">
            <v>357</v>
          </cell>
          <cell r="F33">
            <v>367.65000000000003</v>
          </cell>
          <cell r="J33">
            <v>36.105600000000003</v>
          </cell>
        </row>
        <row r="34">
          <cell r="C34">
            <v>53.590151134907536</v>
          </cell>
          <cell r="F34">
            <v>8.5431654676261424</v>
          </cell>
          <cell r="J34">
            <v>17423.95</v>
          </cell>
        </row>
        <row r="35">
          <cell r="J35">
            <v>32602</v>
          </cell>
        </row>
        <row r="37">
          <cell r="J37">
            <v>9692260</v>
          </cell>
        </row>
        <row r="42">
          <cell r="B42">
            <v>300</v>
          </cell>
          <cell r="E42">
            <v>37</v>
          </cell>
          <cell r="H42">
            <v>7</v>
          </cell>
        </row>
        <row r="43">
          <cell r="C43">
            <v>6.9711672522449133</v>
          </cell>
          <cell r="F43">
            <v>0.85977729444353923</v>
          </cell>
          <cell r="H43">
            <v>0.16266056921904795</v>
          </cell>
        </row>
      </sheetData>
      <sheetData sheetId="8">
        <row r="5">
          <cell r="F5">
            <v>0.1</v>
          </cell>
          <cell r="I5">
            <v>59</v>
          </cell>
        </row>
        <row r="29">
          <cell r="J29">
            <v>3502415</v>
          </cell>
        </row>
        <row r="30">
          <cell r="J30">
            <v>4514.8900000000003</v>
          </cell>
        </row>
        <row r="31">
          <cell r="J31">
            <v>14022.55</v>
          </cell>
        </row>
        <row r="32">
          <cell r="J32">
            <v>1594636</v>
          </cell>
        </row>
        <row r="33">
          <cell r="B33">
            <v>399</v>
          </cell>
          <cell r="F33">
            <v>384.75000000000006</v>
          </cell>
          <cell r="J33">
            <v>36.105699999999999</v>
          </cell>
        </row>
        <row r="34">
          <cell r="C34">
            <v>54.507505107042277</v>
          </cell>
          <cell r="F34">
            <v>8.1363480644081267</v>
          </cell>
          <cell r="J34">
            <v>17429.62</v>
          </cell>
        </row>
        <row r="35">
          <cell r="J35">
            <v>32761</v>
          </cell>
        </row>
        <row r="37">
          <cell r="J37">
            <v>9732700</v>
          </cell>
        </row>
        <row r="42">
          <cell r="B42">
            <v>320</v>
          </cell>
          <cell r="E42">
            <v>42</v>
          </cell>
          <cell r="H42">
            <v>19</v>
          </cell>
        </row>
        <row r="43">
          <cell r="C43">
            <v>6.767073113997661</v>
          </cell>
          <cell r="F43">
            <v>0.88817834621219283</v>
          </cell>
          <cell r="H43">
            <v>0.4017949661436111</v>
          </cell>
        </row>
      </sheetData>
      <sheetData sheetId="9">
        <row r="5">
          <cell r="F5">
            <v>0</v>
          </cell>
          <cell r="I5">
            <v>63</v>
          </cell>
        </row>
        <row r="29">
          <cell r="J29">
            <v>3598950</v>
          </cell>
        </row>
        <row r="30">
          <cell r="J30">
            <v>4514.8900000000003</v>
          </cell>
        </row>
        <row r="31">
          <cell r="J31">
            <v>14028.08</v>
          </cell>
        </row>
        <row r="32">
          <cell r="J32">
            <v>1889450</v>
          </cell>
        </row>
        <row r="33">
          <cell r="B33">
            <v>414</v>
          </cell>
          <cell r="F33">
            <v>427.50000000000006</v>
          </cell>
          <cell r="J33">
            <v>36.105699999999999</v>
          </cell>
        </row>
        <row r="34">
          <cell r="C34">
            <v>55.964443105205966</v>
          </cell>
          <cell r="F34">
            <v>8.9457230027503165</v>
          </cell>
          <cell r="J34">
            <v>17435.349999999999</v>
          </cell>
        </row>
        <row r="35">
          <cell r="J35">
            <v>32912</v>
          </cell>
        </row>
        <row r="37">
          <cell r="J37">
            <v>9772990</v>
          </cell>
        </row>
        <row r="42">
          <cell r="B42">
            <v>340</v>
          </cell>
          <cell r="E42">
            <v>42</v>
          </cell>
          <cell r="H42">
            <v>30</v>
          </cell>
        </row>
        <row r="43">
          <cell r="C43">
            <v>7.1147270665148703</v>
          </cell>
          <cell r="F43">
            <v>0.87887804939301328</v>
          </cell>
          <cell r="H43">
            <v>0.62777003528072384</v>
          </cell>
        </row>
      </sheetData>
      <sheetData sheetId="10">
        <row r="5">
          <cell r="F5">
            <v>0</v>
          </cell>
          <cell r="I5">
            <v>70</v>
          </cell>
        </row>
        <row r="29">
          <cell r="J29">
            <v>3678012</v>
          </cell>
        </row>
        <row r="31">
          <cell r="J31">
            <v>14031.96</v>
          </cell>
        </row>
        <row r="32">
          <cell r="J32">
            <v>1939144</v>
          </cell>
        </row>
        <row r="33">
          <cell r="B33">
            <v>270</v>
          </cell>
          <cell r="F33">
            <v>299.25</v>
          </cell>
          <cell r="J33">
            <v>36.154400000000003</v>
          </cell>
        </row>
        <row r="34">
          <cell r="C34">
            <v>51.894960458400412</v>
          </cell>
          <cell r="F34">
            <v>8.9035471374706567</v>
          </cell>
          <cell r="J34">
            <v>17439.38</v>
          </cell>
        </row>
        <row r="35">
          <cell r="J35">
            <v>32912</v>
          </cell>
        </row>
        <row r="37">
          <cell r="J37">
            <v>9804960</v>
          </cell>
        </row>
        <row r="42">
          <cell r="B42">
            <v>100</v>
          </cell>
          <cell r="E42">
            <v>29</v>
          </cell>
          <cell r="H42">
            <v>72</v>
          </cell>
        </row>
        <row r="43">
          <cell r="C43">
            <v>2.9752872639835113</v>
          </cell>
          <cell r="F43">
            <v>0.86283330655521839</v>
          </cell>
          <cell r="H43">
            <v>2.1422068300681283</v>
          </cell>
        </row>
      </sheetData>
      <sheetData sheetId="11">
        <row r="5">
          <cell r="F5">
            <v>0.04</v>
          </cell>
          <cell r="I5">
            <v>46</v>
          </cell>
        </row>
        <row r="29">
          <cell r="J29">
            <v>3775685</v>
          </cell>
        </row>
        <row r="30">
          <cell r="J30">
            <v>4514.8900000000003</v>
          </cell>
        </row>
        <row r="31">
          <cell r="J31">
            <v>14036.18</v>
          </cell>
        </row>
        <row r="32">
          <cell r="J32">
            <v>2040237</v>
          </cell>
        </row>
        <row r="33">
          <cell r="B33">
            <v>212</v>
          </cell>
          <cell r="F33">
            <v>299.25</v>
          </cell>
          <cell r="J33">
            <v>36.154400000000003</v>
          </cell>
        </row>
        <row r="34">
          <cell r="C34">
            <v>41.259053059064819</v>
          </cell>
          <cell r="F34">
            <v>9.0154007447318367</v>
          </cell>
          <cell r="J34">
            <v>17443.36</v>
          </cell>
        </row>
        <row r="35">
          <cell r="J35">
            <v>32912</v>
          </cell>
        </row>
        <row r="42">
          <cell r="B42">
            <v>440</v>
          </cell>
          <cell r="E42">
            <v>29</v>
          </cell>
          <cell r="H42">
            <v>35</v>
          </cell>
        </row>
        <row r="43">
          <cell r="C43">
            <v>13.255727076631606</v>
          </cell>
          <cell r="F43">
            <v>0.87367292095981053</v>
          </cell>
          <cell r="H43">
            <v>1.0544328356411505</v>
          </cell>
        </row>
      </sheetData>
      <sheetData sheetId="12">
        <row r="5">
          <cell r="F5">
            <v>0</v>
          </cell>
          <cell r="I5">
            <v>45</v>
          </cell>
        </row>
        <row r="29">
          <cell r="J29">
            <v>3841200</v>
          </cell>
        </row>
        <row r="30">
          <cell r="J30">
            <v>4514.8900000000003</v>
          </cell>
        </row>
        <row r="31">
          <cell r="J31">
            <v>14041.07</v>
          </cell>
        </row>
        <row r="32">
          <cell r="J32">
            <v>2174908</v>
          </cell>
        </row>
        <row r="33">
          <cell r="B33">
            <v>246</v>
          </cell>
          <cell r="F33">
            <v>324.90000000000003</v>
          </cell>
          <cell r="J33">
            <v>36.163400000000003</v>
          </cell>
        </row>
        <row r="34">
          <cell r="C34">
            <v>43.306082406823322</v>
          </cell>
          <cell r="F34">
            <v>8.8538260300894152</v>
          </cell>
          <cell r="J34">
            <v>17447.759999999998</v>
          </cell>
        </row>
        <row r="35">
          <cell r="J35">
            <v>33048</v>
          </cell>
        </row>
        <row r="37">
          <cell r="J37">
            <v>9873060</v>
          </cell>
        </row>
        <row r="42">
          <cell r="B42">
            <v>320</v>
          </cell>
          <cell r="E42">
            <v>39</v>
          </cell>
          <cell r="H42">
            <v>20</v>
          </cell>
        </row>
        <row r="43">
          <cell r="C43">
            <v>8.7202964900849889</v>
          </cell>
          <cell r="F43">
            <v>1.0627861347291081</v>
          </cell>
          <cell r="H43">
            <v>0.5450185306303118</v>
          </cell>
        </row>
      </sheetData>
      <sheetData sheetId="13">
        <row r="5">
          <cell r="F5">
            <v>0</v>
          </cell>
          <cell r="I5">
            <v>46</v>
          </cell>
        </row>
        <row r="29">
          <cell r="J29">
            <v>3933905</v>
          </cell>
        </row>
        <row r="30">
          <cell r="J30">
            <v>4514.8900000000003</v>
          </cell>
        </row>
        <row r="31">
          <cell r="J31">
            <v>14046.24</v>
          </cell>
        </row>
        <row r="32">
          <cell r="J32">
            <v>2404636</v>
          </cell>
        </row>
        <row r="33">
          <cell r="B33">
            <v>281</v>
          </cell>
          <cell r="F33">
            <v>342</v>
          </cell>
          <cell r="J33">
            <v>36.220599999999997</v>
          </cell>
        </row>
        <row r="34">
          <cell r="C34">
            <v>41.145004601227157</v>
          </cell>
          <cell r="F34">
            <v>7.7518325604154148</v>
          </cell>
          <cell r="J34">
            <v>17453.05</v>
          </cell>
        </row>
        <row r="35">
          <cell r="J35">
            <v>33204</v>
          </cell>
        </row>
        <row r="37">
          <cell r="J37">
            <v>9913670</v>
          </cell>
        </row>
        <row r="42">
          <cell r="B42">
            <v>360</v>
          </cell>
          <cell r="E42">
            <v>44</v>
          </cell>
          <cell r="H42">
            <v>43</v>
          </cell>
        </row>
        <row r="43">
          <cell r="C43">
            <v>8.1598237478057012</v>
          </cell>
          <cell r="F43">
            <v>0.99731179139847448</v>
          </cell>
          <cell r="H43">
            <v>0.97464561432123642</v>
          </cell>
        </row>
      </sheetData>
      <sheetData sheetId="14">
        <row r="5">
          <cell r="F5">
            <v>0</v>
          </cell>
          <cell r="I5">
            <v>50</v>
          </cell>
        </row>
        <row r="29">
          <cell r="J29">
            <v>4026234</v>
          </cell>
        </row>
        <row r="30">
          <cell r="J30">
            <v>4514.8900000000003</v>
          </cell>
        </row>
        <row r="31">
          <cell r="J31">
            <v>14051.27</v>
          </cell>
        </row>
        <row r="32">
          <cell r="J32">
            <v>2519428</v>
          </cell>
        </row>
        <row r="33">
          <cell r="B33">
            <v>270</v>
          </cell>
          <cell r="F33">
            <v>384.75000000000006</v>
          </cell>
          <cell r="J33">
            <v>36.220700000000001</v>
          </cell>
        </row>
        <row r="34">
          <cell r="C34">
            <v>41.577870904051522</v>
          </cell>
          <cell r="F34">
            <v>9.1715891700113676</v>
          </cell>
          <cell r="J34">
            <v>17458.080000000002</v>
          </cell>
        </row>
        <row r="35">
          <cell r="J35">
            <v>33312</v>
          </cell>
        </row>
        <row r="37">
          <cell r="J37">
            <v>9953860</v>
          </cell>
        </row>
        <row r="42">
          <cell r="B42">
            <v>340</v>
          </cell>
          <cell r="E42">
            <v>48</v>
          </cell>
          <cell r="H42">
            <v>12</v>
          </cell>
        </row>
        <row r="43">
          <cell r="C43">
            <v>8.1048481294447416</v>
          </cell>
          <cell r="F43">
            <v>1.1442138535686692</v>
          </cell>
          <cell r="H43">
            <v>0.28605346339216731</v>
          </cell>
        </row>
      </sheetData>
      <sheetData sheetId="15">
        <row r="5">
          <cell r="F5">
            <v>0</v>
          </cell>
        </row>
        <row r="29">
          <cell r="J29">
            <v>4082135</v>
          </cell>
        </row>
        <row r="31">
          <cell r="J31">
            <v>14055.94</v>
          </cell>
        </row>
        <row r="32">
          <cell r="J32">
            <v>2617349</v>
          </cell>
        </row>
        <row r="33">
          <cell r="B33">
            <v>215</v>
          </cell>
          <cell r="F33">
            <v>282.15000000000003</v>
          </cell>
          <cell r="J33">
            <v>36.220700000000001</v>
          </cell>
        </row>
        <row r="34">
          <cell r="C34">
            <v>41.221478262962421</v>
          </cell>
          <cell r="F34">
            <v>8.373993874213296</v>
          </cell>
          <cell r="J34">
            <v>17462.12</v>
          </cell>
        </row>
        <row r="35">
          <cell r="J35">
            <v>33312</v>
          </cell>
        </row>
        <row r="37">
          <cell r="J37">
            <v>9961800</v>
          </cell>
        </row>
        <row r="42">
          <cell r="B42">
            <v>280</v>
          </cell>
          <cell r="E42">
            <v>38</v>
          </cell>
          <cell r="H42">
            <v>29</v>
          </cell>
        </row>
        <row r="43">
          <cell r="C43">
            <v>8.3101835363449315</v>
          </cell>
          <cell r="F43">
            <v>1.1278106227896694</v>
          </cell>
          <cell r="H43">
            <v>0.86069758055001089</v>
          </cell>
        </row>
      </sheetData>
      <sheetData sheetId="16">
        <row r="5">
          <cell r="F5">
            <v>0</v>
          </cell>
        </row>
        <row r="29">
          <cell r="J29">
            <v>4165829</v>
          </cell>
        </row>
        <row r="30">
          <cell r="J30">
            <v>4514.8900000000003</v>
          </cell>
        </row>
        <row r="31">
          <cell r="J31">
            <v>14060.9</v>
          </cell>
        </row>
        <row r="32">
          <cell r="J32">
            <v>2774752</v>
          </cell>
        </row>
        <row r="33">
          <cell r="B33">
            <v>287</v>
          </cell>
          <cell r="F33">
            <v>384.75000000000006</v>
          </cell>
          <cell r="J33">
            <v>36.220799999999997</v>
          </cell>
        </row>
        <row r="34">
          <cell r="C34">
            <v>42.505651310694958</v>
          </cell>
          <cell r="F34">
            <v>8.8208591826355107</v>
          </cell>
          <cell r="J34">
            <v>17467.349999999999</v>
          </cell>
        </row>
        <row r="35">
          <cell r="J35">
            <v>33312</v>
          </cell>
        </row>
        <row r="37">
          <cell r="J37">
            <v>9997310</v>
          </cell>
        </row>
        <row r="42">
          <cell r="B42">
            <v>400</v>
          </cell>
          <cell r="E42">
            <v>44</v>
          </cell>
          <cell r="H42">
            <v>26</v>
          </cell>
        </row>
        <row r="43">
          <cell r="C43">
            <v>9.170483880582724</v>
          </cell>
          <cell r="F43">
            <v>1.0087532268640997</v>
          </cell>
          <cell r="H43">
            <v>0.59608145223787712</v>
          </cell>
        </row>
      </sheetData>
      <sheetData sheetId="17">
        <row r="5">
          <cell r="F5">
            <v>0</v>
          </cell>
          <cell r="I5">
            <v>49</v>
          </cell>
        </row>
        <row r="29">
          <cell r="J29">
            <v>4269609</v>
          </cell>
        </row>
        <row r="30">
          <cell r="J30">
            <v>4514.8900000000003</v>
          </cell>
        </row>
        <row r="31">
          <cell r="J31">
            <v>14066.63</v>
          </cell>
        </row>
        <row r="32">
          <cell r="J32">
            <v>2944394</v>
          </cell>
        </row>
        <row r="33">
          <cell r="B33">
            <v>372</v>
          </cell>
          <cell r="F33">
            <v>495.90000000000003</v>
          </cell>
          <cell r="J33">
            <v>36.286799999999999</v>
          </cell>
        </row>
        <row r="34">
          <cell r="C34">
            <v>44.742839268941324</v>
          </cell>
          <cell r="F34">
            <v>9.2329862817786896</v>
          </cell>
          <cell r="J34">
            <v>17473.79</v>
          </cell>
        </row>
        <row r="35">
          <cell r="J35">
            <v>33438</v>
          </cell>
        </row>
        <row r="37">
          <cell r="J37">
            <v>10037910</v>
          </cell>
        </row>
        <row r="42">
          <cell r="B42">
            <v>440</v>
          </cell>
          <cell r="E42">
            <v>59</v>
          </cell>
          <cell r="H42">
            <v>33</v>
          </cell>
        </row>
        <row r="43">
          <cell r="C43">
            <v>8.1922040007715733</v>
          </cell>
          <cell r="F43">
            <v>1.0985000819216428</v>
          </cell>
          <cell r="H43">
            <v>0.61441530005786804</v>
          </cell>
        </row>
      </sheetData>
      <sheetData sheetId="18">
        <row r="5">
          <cell r="F5">
            <v>0</v>
          </cell>
          <cell r="I5">
            <v>64</v>
          </cell>
        </row>
        <row r="29">
          <cell r="J29">
            <v>4351743</v>
          </cell>
        </row>
        <row r="30">
          <cell r="J30">
            <v>4514.8900000000003</v>
          </cell>
        </row>
        <row r="31">
          <cell r="J31">
            <v>14070.73</v>
          </cell>
        </row>
        <row r="32">
          <cell r="J32">
            <v>3034600</v>
          </cell>
        </row>
        <row r="33">
          <cell r="B33">
            <v>246</v>
          </cell>
          <cell r="F33">
            <v>256.5</v>
          </cell>
          <cell r="J33">
            <v>36.286900000000003</v>
          </cell>
        </row>
        <row r="34">
          <cell r="C34">
            <v>50.276190656961525</v>
          </cell>
          <cell r="F34">
            <v>8.1148801275583509</v>
          </cell>
          <cell r="J34">
            <v>17477.580000000002</v>
          </cell>
        </row>
        <row r="35">
          <cell r="J35">
            <v>33538</v>
          </cell>
        </row>
        <row r="37">
          <cell r="J37">
            <v>10068260</v>
          </cell>
        </row>
        <row r="42">
          <cell r="B42">
            <v>200</v>
          </cell>
          <cell r="E42">
            <v>34</v>
          </cell>
          <cell r="H42">
            <v>7</v>
          </cell>
        </row>
        <row r="43">
          <cell r="C43">
            <v>6.3273919123261999</v>
          </cell>
          <cell r="F43">
            <v>1.075656625095454</v>
          </cell>
          <cell r="H43">
            <v>0.221458716931417</v>
          </cell>
        </row>
      </sheetData>
      <sheetData sheetId="19">
        <row r="29">
          <cell r="J29">
            <v>4450945</v>
          </cell>
        </row>
        <row r="30">
          <cell r="J30">
            <v>4514.8900000000003</v>
          </cell>
        </row>
        <row r="31">
          <cell r="J31">
            <v>14076.18</v>
          </cell>
        </row>
        <row r="32">
          <cell r="J32">
            <v>3092367</v>
          </cell>
        </row>
        <row r="33">
          <cell r="B33">
            <v>328</v>
          </cell>
          <cell r="F33">
            <v>367.65000000000003</v>
          </cell>
          <cell r="J33">
            <v>36.286900000000003</v>
          </cell>
        </row>
        <row r="34">
          <cell r="C34">
            <v>49.42847278597916</v>
          </cell>
          <cell r="F34">
            <v>8.5764073566059604</v>
          </cell>
          <cell r="J34">
            <v>17482.72</v>
          </cell>
        </row>
        <row r="35">
          <cell r="J35">
            <v>33538</v>
          </cell>
        </row>
        <row r="37">
          <cell r="J37">
            <v>10108740</v>
          </cell>
        </row>
        <row r="42">
          <cell r="B42">
            <v>380</v>
          </cell>
          <cell r="E42">
            <v>52</v>
          </cell>
          <cell r="H42">
            <v>15</v>
          </cell>
        </row>
        <row r="43">
          <cell r="C43">
            <v>8.8645037277580983</v>
          </cell>
          <cell r="F43">
            <v>1.2130373522195292</v>
          </cell>
          <cell r="H43">
            <v>0.34991462083255648</v>
          </cell>
        </row>
      </sheetData>
      <sheetData sheetId="20">
        <row r="5">
          <cell r="F5">
            <v>0</v>
          </cell>
          <cell r="I5">
            <v>72</v>
          </cell>
        </row>
        <row r="29">
          <cell r="J29">
            <v>4536508</v>
          </cell>
        </row>
        <row r="30">
          <cell r="J30">
            <v>4514.8900000000003</v>
          </cell>
        </row>
        <row r="31">
          <cell r="J31">
            <v>14081.42</v>
          </cell>
        </row>
        <row r="32">
          <cell r="J32">
            <v>3162255</v>
          </cell>
        </row>
        <row r="33">
          <cell r="B33">
            <v>282</v>
          </cell>
          <cell r="F33">
            <v>299.25</v>
          </cell>
          <cell r="J33">
            <v>36.355400000000003</v>
          </cell>
        </row>
        <row r="34">
          <cell r="C34">
            <v>45.601598053525066</v>
          </cell>
          <cell r="F34">
            <v>7.4908757753756756</v>
          </cell>
          <cell r="J34">
            <v>17487.509999999998</v>
          </cell>
        </row>
        <row r="35">
          <cell r="J35">
            <v>33538</v>
          </cell>
        </row>
        <row r="37">
          <cell r="J37">
            <v>10142080</v>
          </cell>
        </row>
        <row r="42">
          <cell r="B42">
            <v>280</v>
          </cell>
          <cell r="E42">
            <v>39</v>
          </cell>
          <cell r="H42">
            <v>41</v>
          </cell>
        </row>
        <row r="43">
          <cell r="C43">
            <v>7.0090065734509244</v>
          </cell>
          <cell r="F43">
            <v>0.97625448701637885</v>
          </cell>
          <cell r="H43">
            <v>1.0263188196838855</v>
          </cell>
        </row>
      </sheetData>
      <sheetData sheetId="21">
        <row r="5">
          <cell r="F5">
            <v>0</v>
          </cell>
          <cell r="I5">
            <v>54</v>
          </cell>
        </row>
        <row r="29">
          <cell r="J29">
            <v>4631443</v>
          </cell>
        </row>
        <row r="30">
          <cell r="J30">
            <v>4514.8900000000003</v>
          </cell>
        </row>
        <row r="31">
          <cell r="J31">
            <v>14087.1</v>
          </cell>
        </row>
        <row r="32">
          <cell r="J32">
            <v>3258362</v>
          </cell>
        </row>
        <row r="33">
          <cell r="B33">
            <v>372</v>
          </cell>
          <cell r="F33">
            <v>470.25000000000006</v>
          </cell>
          <cell r="J33">
            <v>36.355499999999999</v>
          </cell>
        </row>
        <row r="34">
          <cell r="C34">
            <v>44.350297813137153</v>
          </cell>
          <cell r="F34">
            <v>8.6786042921817259</v>
          </cell>
          <cell r="J34">
            <v>17494.007000000001</v>
          </cell>
        </row>
        <row r="35">
          <cell r="J35">
            <v>33658</v>
          </cell>
        </row>
        <row r="37">
          <cell r="J37">
            <v>10182610</v>
          </cell>
        </row>
        <row r="42">
          <cell r="B42">
            <v>340</v>
          </cell>
          <cell r="E42">
            <v>52</v>
          </cell>
          <cell r="H42">
            <v>27</v>
          </cell>
        </row>
        <row r="43">
          <cell r="C43">
            <v>6.2748016147619063</v>
          </cell>
          <cell r="F43">
            <v>0.95967554108123276</v>
          </cell>
          <cell r="H43">
            <v>0.49829306940756313</v>
          </cell>
        </row>
      </sheetData>
      <sheetData sheetId="22">
        <row r="29">
          <cell r="J29">
            <v>4702409</v>
          </cell>
        </row>
        <row r="30">
          <cell r="J30">
            <v>4514.8900000000003</v>
          </cell>
        </row>
        <row r="31">
          <cell r="J31">
            <v>14091.86</v>
          </cell>
        </row>
        <row r="32">
          <cell r="J32">
            <v>3394885</v>
          </cell>
        </row>
        <row r="33">
          <cell r="B33">
            <v>201</v>
          </cell>
          <cell r="F33">
            <v>282.15000000000003</v>
          </cell>
          <cell r="J33">
            <v>36.417400000000001</v>
          </cell>
        </row>
        <row r="34">
          <cell r="C34">
            <v>41.484318540404999</v>
          </cell>
          <cell r="F34">
            <v>9.0143712368307618</v>
          </cell>
          <cell r="J34">
            <v>17497.759999999998</v>
          </cell>
        </row>
        <row r="35">
          <cell r="J35">
            <v>33718</v>
          </cell>
        </row>
        <row r="37">
          <cell r="J37">
            <v>10208480</v>
          </cell>
        </row>
        <row r="42">
          <cell r="B42">
            <v>200</v>
          </cell>
          <cell r="E42">
            <v>29</v>
          </cell>
          <cell r="H42">
            <v>11</v>
          </cell>
        </row>
        <row r="43">
          <cell r="C43">
            <v>6.3897722749110484</v>
          </cell>
          <cell r="F43">
            <v>0.92651697986210202</v>
          </cell>
          <cell r="H43">
            <v>0.35143747512010765</v>
          </cell>
        </row>
      </sheetData>
      <sheetData sheetId="23">
        <row r="29">
          <cell r="J29">
            <v>4795285</v>
          </cell>
        </row>
        <row r="30">
          <cell r="J30">
            <v>4514.8900000000003</v>
          </cell>
        </row>
        <row r="31">
          <cell r="J31">
            <v>14097.81</v>
          </cell>
        </row>
        <row r="32">
          <cell r="J32">
            <v>3506566</v>
          </cell>
        </row>
        <row r="33">
          <cell r="B33">
            <v>368</v>
          </cell>
          <cell r="F33">
            <v>470.25000000000006</v>
          </cell>
          <cell r="J33">
            <v>36.417499999999997</v>
          </cell>
        </row>
        <row r="34">
          <cell r="C34">
            <v>44.12470023978927</v>
          </cell>
          <cell r="F34">
            <v>8.7283114684685472</v>
          </cell>
          <cell r="J34">
            <v>17504.22</v>
          </cell>
        </row>
        <row r="35">
          <cell r="J35">
            <v>33814</v>
          </cell>
        </row>
        <row r="37">
          <cell r="J37">
            <v>10248240</v>
          </cell>
        </row>
        <row r="42">
          <cell r="B42">
            <v>360</v>
          </cell>
          <cell r="E42">
            <v>52</v>
          </cell>
          <cell r="H42">
            <v>15</v>
          </cell>
        </row>
        <row r="43">
          <cell r="C43">
            <v>6.6819609327988863</v>
          </cell>
          <cell r="F43">
            <v>0.96517213473761698</v>
          </cell>
          <cell r="H43">
            <v>0.27841503886662028</v>
          </cell>
        </row>
      </sheetData>
      <sheetData sheetId="24">
        <row r="5">
          <cell r="F5">
            <v>0</v>
          </cell>
          <cell r="I5">
            <v>58</v>
          </cell>
        </row>
        <row r="29">
          <cell r="J29">
            <v>4888559</v>
          </cell>
        </row>
        <row r="30">
          <cell r="J30">
            <v>4514.8900000000003</v>
          </cell>
        </row>
        <row r="31">
          <cell r="J31">
            <v>14103.31</v>
          </cell>
        </row>
        <row r="32">
          <cell r="J32">
            <v>3560875</v>
          </cell>
        </row>
        <row r="33">
          <cell r="B33">
            <v>302</v>
          </cell>
          <cell r="F33">
            <v>384.75000000000006</v>
          </cell>
          <cell r="J33">
            <v>36.4176</v>
          </cell>
        </row>
        <row r="34">
          <cell r="C34">
            <v>42.843088166836026</v>
          </cell>
          <cell r="F34">
            <v>8.4492845284225719</v>
          </cell>
          <cell r="J34">
            <v>17509.68</v>
          </cell>
        </row>
        <row r="35">
          <cell r="J35">
            <v>33814</v>
          </cell>
        </row>
        <row r="37">
          <cell r="J37">
            <v>10288740</v>
          </cell>
        </row>
        <row r="42">
          <cell r="B42">
            <v>300</v>
          </cell>
          <cell r="E42">
            <v>41</v>
          </cell>
          <cell r="H42">
            <v>51</v>
          </cell>
        </row>
        <row r="43">
          <cell r="C43">
            <v>6.5881360845400163</v>
          </cell>
          <cell r="F43">
            <v>0.90037859822046895</v>
          </cell>
          <cell r="H43">
            <v>1.1199831343718027</v>
          </cell>
        </row>
      </sheetData>
      <sheetData sheetId="25">
        <row r="5">
          <cell r="F5">
            <v>0</v>
          </cell>
          <cell r="I5">
            <v>66</v>
          </cell>
        </row>
        <row r="29">
          <cell r="J29">
            <v>4978471</v>
          </cell>
        </row>
        <row r="30">
          <cell r="J30">
            <v>4514.8900000000003</v>
          </cell>
        </row>
        <row r="31">
          <cell r="J31">
            <v>14108.51</v>
          </cell>
        </row>
        <row r="32">
          <cell r="J32">
            <v>3723159</v>
          </cell>
        </row>
        <row r="33">
          <cell r="B33">
            <v>284</v>
          </cell>
          <cell r="F33">
            <v>410.40000000000003</v>
          </cell>
          <cell r="J33">
            <v>36.4176</v>
          </cell>
        </row>
        <row r="34">
          <cell r="C34">
            <v>43.908346376804815</v>
          </cell>
          <cell r="F34">
            <v>9.8220824538005811</v>
          </cell>
          <cell r="J34">
            <v>17514.689999999999</v>
          </cell>
        </row>
        <row r="35">
          <cell r="J35">
            <v>34082</v>
          </cell>
        </row>
        <row r="37">
          <cell r="J37">
            <v>10328650</v>
          </cell>
        </row>
        <row r="42">
          <cell r="B42">
            <v>260</v>
          </cell>
          <cell r="E42">
            <v>40</v>
          </cell>
          <cell r="H42">
            <v>27</v>
          </cell>
        </row>
        <row r="43">
          <cell r="C43">
            <v>6.2225668566962735</v>
          </cell>
          <cell r="F43">
            <v>0.95731797795327289</v>
          </cell>
          <cell r="H43">
            <v>0.64618963511845917</v>
          </cell>
        </row>
      </sheetData>
      <sheetData sheetId="26">
        <row r="5">
          <cell r="F5">
            <v>0</v>
          </cell>
          <cell r="I5">
            <v>72</v>
          </cell>
        </row>
        <row r="29">
          <cell r="J29">
            <v>5071259</v>
          </cell>
        </row>
        <row r="30">
          <cell r="J30">
            <v>4514.8900000000003</v>
          </cell>
        </row>
        <row r="31">
          <cell r="J31">
            <v>14113.84</v>
          </cell>
        </row>
        <row r="32">
          <cell r="J32">
            <v>3840092</v>
          </cell>
        </row>
        <row r="33">
          <cell r="B33">
            <v>213</v>
          </cell>
          <cell r="F33">
            <v>384.75000000000006</v>
          </cell>
          <cell r="J33">
            <v>36.437600000000003</v>
          </cell>
        </row>
        <row r="34">
          <cell r="C34">
            <v>32.931259782579694</v>
          </cell>
          <cell r="F34">
            <v>9.208202300431358</v>
          </cell>
          <cell r="J34">
            <v>17519.7</v>
          </cell>
        </row>
        <row r="35">
          <cell r="J35">
            <v>34082</v>
          </cell>
        </row>
        <row r="37">
          <cell r="J37">
            <v>10369060</v>
          </cell>
        </row>
        <row r="42">
          <cell r="B42">
            <v>260</v>
          </cell>
          <cell r="E42">
            <v>39</v>
          </cell>
          <cell r="H42">
            <v>35</v>
          </cell>
        </row>
        <row r="43">
          <cell r="C43">
            <v>6.2225668566917554</v>
          </cell>
          <cell r="F43">
            <v>0.93338502850376326</v>
          </cell>
          <cell r="H43">
            <v>0.83765323070850539</v>
          </cell>
        </row>
      </sheetData>
      <sheetData sheetId="27">
        <row r="5">
          <cell r="F5">
            <v>0</v>
          </cell>
          <cell r="I5">
            <v>65</v>
          </cell>
        </row>
        <row r="29">
          <cell r="J29">
            <v>5161235</v>
          </cell>
        </row>
        <row r="30">
          <cell r="J30">
            <v>4514.8900000000003</v>
          </cell>
        </row>
        <row r="31">
          <cell r="J31">
            <v>14118.99</v>
          </cell>
        </row>
        <row r="32">
          <cell r="J32">
            <v>3873300</v>
          </cell>
        </row>
        <row r="33">
          <cell r="B33">
            <v>282</v>
          </cell>
          <cell r="F33">
            <v>342</v>
          </cell>
          <cell r="J33">
            <v>36.502299999999998</v>
          </cell>
        </row>
        <row r="34">
          <cell r="C34">
            <v>41.369631567482415</v>
          </cell>
          <cell r="F34">
            <v>7.7665140614798025</v>
          </cell>
          <cell r="J34">
            <v>17524.98</v>
          </cell>
        </row>
        <row r="35">
          <cell r="J35">
            <v>34082</v>
          </cell>
        </row>
        <row r="37">
          <cell r="J37">
            <v>10407410</v>
          </cell>
        </row>
        <row r="42">
          <cell r="B42">
            <v>300</v>
          </cell>
          <cell r="E42">
            <v>42</v>
          </cell>
          <cell r="H42">
            <v>43</v>
          </cell>
        </row>
        <row r="43">
          <cell r="C43">
            <v>6.8127316328770204</v>
          </cell>
          <cell r="F43">
            <v>0.95378242860278273</v>
          </cell>
          <cell r="H43">
            <v>0.97649153404570621</v>
          </cell>
        </row>
      </sheetData>
      <sheetData sheetId="28">
        <row r="5">
          <cell r="F5">
            <v>2</v>
          </cell>
          <cell r="I5">
            <v>55</v>
          </cell>
        </row>
        <row r="29">
          <cell r="J29">
            <v>5257237</v>
          </cell>
        </row>
        <row r="30">
          <cell r="J30">
            <v>4514.8900000000003</v>
          </cell>
        </row>
        <row r="31">
          <cell r="J31">
            <v>14122.77</v>
          </cell>
        </row>
        <row r="32">
          <cell r="J32">
            <v>4009529</v>
          </cell>
        </row>
        <row r="33">
          <cell r="B33">
            <v>314</v>
          </cell>
          <cell r="F33">
            <v>410.40000000000003</v>
          </cell>
          <cell r="J33">
            <v>36.521999999999998</v>
          </cell>
        </row>
        <row r="34">
          <cell r="C34">
            <v>42.152205445345906</v>
          </cell>
          <cell r="F34">
            <v>8.5283592883052801</v>
          </cell>
          <cell r="J34">
            <v>17530.75</v>
          </cell>
        </row>
        <row r="35">
          <cell r="J35">
            <v>34193</v>
          </cell>
        </row>
        <row r="37">
          <cell r="J37">
            <v>10449240</v>
          </cell>
        </row>
        <row r="42">
          <cell r="B42">
            <v>360</v>
          </cell>
          <cell r="E42">
            <v>45</v>
          </cell>
          <cell r="H42">
            <v>18</v>
          </cell>
        </row>
        <row r="43">
          <cell r="C43">
            <v>7.4810169195660343</v>
          </cell>
          <cell r="F43">
            <v>0.93512711494575429</v>
          </cell>
          <cell r="H43">
            <v>0.37405084597830168</v>
          </cell>
        </row>
      </sheetData>
      <sheetData sheetId="29">
        <row r="5">
          <cell r="F5">
            <v>0</v>
          </cell>
          <cell r="I5">
            <v>63</v>
          </cell>
        </row>
        <row r="29">
          <cell r="J29">
            <v>5345935</v>
          </cell>
        </row>
        <row r="30">
          <cell r="J30">
            <v>4514.8890000000001</v>
          </cell>
        </row>
        <row r="31">
          <cell r="J31">
            <v>14127.93</v>
          </cell>
        </row>
        <row r="32">
          <cell r="J32">
            <v>4223689</v>
          </cell>
        </row>
        <row r="33">
          <cell r="B33">
            <v>246</v>
          </cell>
          <cell r="F33">
            <v>342</v>
          </cell>
          <cell r="J33">
            <v>36.590800000000002</v>
          </cell>
        </row>
        <row r="34">
          <cell r="C34">
            <v>41.695134045938779</v>
          </cell>
          <cell r="F34">
            <v>8.9731278434588457</v>
          </cell>
          <cell r="J34">
            <v>17535.32</v>
          </cell>
        </row>
        <row r="35">
          <cell r="J35">
            <v>34200</v>
          </cell>
        </row>
        <row r="37">
          <cell r="J37">
            <v>10482760</v>
          </cell>
        </row>
        <row r="42">
          <cell r="B42">
            <v>100</v>
          </cell>
          <cell r="E42">
            <v>39</v>
          </cell>
          <cell r="H42">
            <v>14</v>
          </cell>
        </row>
        <row r="43">
          <cell r="C43">
            <v>2.6237215916546335</v>
          </cell>
          <cell r="F43">
            <v>1.0232514207453072</v>
          </cell>
          <cell r="H43">
            <v>0.36732102283164869</v>
          </cell>
        </row>
      </sheetData>
      <sheetData sheetId="30">
        <row r="33">
          <cell r="F33" t="str">
            <v/>
          </cell>
        </row>
        <row r="34">
          <cell r="C34" t="e">
            <v>#VALUE!</v>
          </cell>
          <cell r="F34" t="e">
            <v>#VALUE!</v>
          </cell>
        </row>
        <row r="43">
          <cell r="C43">
            <v>0</v>
          </cell>
          <cell r="F43">
            <v>0</v>
          </cell>
          <cell r="H43">
            <v>0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110</v>
          </cell>
        </row>
        <row r="9">
          <cell r="P9">
            <v>150</v>
          </cell>
        </row>
        <row r="10">
          <cell r="P10">
            <v>8.49</v>
          </cell>
        </row>
        <row r="12">
          <cell r="P12">
            <v>8.8800000000000008</v>
          </cell>
        </row>
        <row r="21">
          <cell r="P21">
            <v>2.3083333333333331</v>
          </cell>
        </row>
        <row r="27">
          <cell r="P27">
            <v>104.66666666666667</v>
          </cell>
        </row>
        <row r="28">
          <cell r="P28">
            <v>6.666666666666667</v>
          </cell>
        </row>
        <row r="29">
          <cell r="P29">
            <v>160</v>
          </cell>
        </row>
        <row r="30">
          <cell r="P30">
            <v>8.7783333333333342</v>
          </cell>
        </row>
        <row r="31">
          <cell r="P31">
            <v>19.166666666666668</v>
          </cell>
        </row>
        <row r="32">
          <cell r="P32">
            <v>0.13366666666666666</v>
          </cell>
        </row>
        <row r="34">
          <cell r="P34">
            <v>3.6216666666666666</v>
          </cell>
        </row>
      </sheetData>
      <sheetData sheetId="1">
        <row r="7">
          <cell r="P7">
            <v>110</v>
          </cell>
        </row>
        <row r="9">
          <cell r="P9">
            <v>150</v>
          </cell>
        </row>
        <row r="10">
          <cell r="P10">
            <v>8.3800000000000008</v>
          </cell>
        </row>
        <row r="12">
          <cell r="P12">
            <v>9.76</v>
          </cell>
        </row>
        <row r="21">
          <cell r="P21">
            <v>2.7383333333333333</v>
          </cell>
        </row>
        <row r="27">
          <cell r="P27">
            <v>99.333333333333329</v>
          </cell>
        </row>
        <row r="28">
          <cell r="P28">
            <v>5.666666666666667</v>
          </cell>
        </row>
        <row r="29">
          <cell r="P29">
            <v>153.33333333333334</v>
          </cell>
        </row>
        <row r="30">
          <cell r="P30">
            <v>8.7333333333333325</v>
          </cell>
        </row>
        <row r="31">
          <cell r="P31">
            <v>19</v>
          </cell>
        </row>
        <row r="32">
          <cell r="P32">
            <v>0.11433333333333333</v>
          </cell>
        </row>
        <row r="34">
          <cell r="P34">
            <v>3.5148333333333333</v>
          </cell>
        </row>
      </sheetData>
      <sheetData sheetId="2">
        <row r="7">
          <cell r="P7">
            <v>115</v>
          </cell>
        </row>
        <row r="9">
          <cell r="P9">
            <v>140</v>
          </cell>
        </row>
        <row r="10">
          <cell r="P10">
            <v>8.5299999999999994</v>
          </cell>
        </row>
        <row r="12">
          <cell r="P12">
            <v>16</v>
          </cell>
        </row>
        <row r="21">
          <cell r="P21">
            <v>2.0575000000000001</v>
          </cell>
        </row>
        <row r="27">
          <cell r="P27">
            <v>92</v>
          </cell>
        </row>
        <row r="28">
          <cell r="P28">
            <v>8</v>
          </cell>
        </row>
        <row r="29">
          <cell r="P29">
            <v>157</v>
          </cell>
        </row>
        <row r="30">
          <cell r="P30">
            <v>8.7433333333333341</v>
          </cell>
        </row>
        <row r="31">
          <cell r="P31">
            <v>19</v>
          </cell>
        </row>
        <row r="32">
          <cell r="P32">
            <v>0.13733333333333334</v>
          </cell>
        </row>
        <row r="34">
          <cell r="P34">
            <v>3.8008333333333333</v>
          </cell>
        </row>
      </sheetData>
      <sheetData sheetId="3">
        <row r="7">
          <cell r="P7">
            <v>120</v>
          </cell>
        </row>
        <row r="9">
          <cell r="P9">
            <v>140</v>
          </cell>
        </row>
        <row r="10">
          <cell r="P10">
            <v>8.4499999999999993</v>
          </cell>
        </row>
        <row r="12">
          <cell r="P12">
            <v>9.43</v>
          </cell>
        </row>
        <row r="21">
          <cell r="P21">
            <v>2.3416666666666663</v>
          </cell>
        </row>
        <row r="27">
          <cell r="P27">
            <v>84.666666666666671</v>
          </cell>
        </row>
        <row r="28">
          <cell r="P28">
            <v>7.666666666666667</v>
          </cell>
        </row>
        <row r="29">
          <cell r="P29">
            <v>147</v>
          </cell>
        </row>
        <row r="30">
          <cell r="P30">
            <v>8.8549999999999986</v>
          </cell>
        </row>
        <row r="31">
          <cell r="P31">
            <v>18.333333333333332</v>
          </cell>
        </row>
        <row r="32">
          <cell r="P32">
            <v>0.14933333333333335</v>
          </cell>
        </row>
        <row r="34">
          <cell r="P34">
            <v>3.8766666666666669</v>
          </cell>
        </row>
      </sheetData>
      <sheetData sheetId="4">
        <row r="7">
          <cell r="P7">
            <v>111</v>
          </cell>
        </row>
        <row r="9">
          <cell r="P9">
            <v>140</v>
          </cell>
        </row>
        <row r="10">
          <cell r="P10">
            <v>8.42</v>
          </cell>
        </row>
        <row r="12">
          <cell r="P12">
            <v>10</v>
          </cell>
        </row>
        <row r="21">
          <cell r="P21">
            <v>1.9325000000000001</v>
          </cell>
        </row>
        <row r="27">
          <cell r="P27">
            <v>90.333333333333329</v>
          </cell>
        </row>
        <row r="28">
          <cell r="P28">
            <v>2.3333333333333335</v>
          </cell>
        </row>
        <row r="29">
          <cell r="P29">
            <v>148.66666666666666</v>
          </cell>
        </row>
        <row r="30">
          <cell r="P30">
            <v>8.7233333333333345</v>
          </cell>
        </row>
        <row r="31">
          <cell r="P31">
            <v>18.666666666666668</v>
          </cell>
        </row>
        <row r="32">
          <cell r="P32">
            <v>0.12816666666666668</v>
          </cell>
        </row>
        <row r="34">
          <cell r="P34">
            <v>3.7075</v>
          </cell>
        </row>
      </sheetData>
      <sheetData sheetId="5">
        <row r="7">
          <cell r="P7">
            <v>115</v>
          </cell>
        </row>
        <row r="9">
          <cell r="P9">
            <v>150</v>
          </cell>
        </row>
        <row r="10">
          <cell r="P10">
            <v>8.34</v>
          </cell>
        </row>
        <row r="12">
          <cell r="P12">
            <v>8.41</v>
          </cell>
        </row>
        <row r="21">
          <cell r="P21">
            <v>2.2549999999999999</v>
          </cell>
        </row>
        <row r="27">
          <cell r="P27">
            <v>107.66666666666667</v>
          </cell>
        </row>
        <row r="28">
          <cell r="P28">
            <v>6</v>
          </cell>
        </row>
        <row r="29">
          <cell r="P29">
            <v>157.33333333333334</v>
          </cell>
        </row>
        <row r="30">
          <cell r="P30">
            <v>8.7766666666666655</v>
          </cell>
        </row>
        <row r="31">
          <cell r="P31">
            <v>18.5</v>
          </cell>
        </row>
        <row r="32">
          <cell r="P32">
            <v>0.10799999999999998</v>
          </cell>
        </row>
        <row r="34">
          <cell r="P34">
            <v>3.6483333333333334</v>
          </cell>
        </row>
      </sheetData>
      <sheetData sheetId="6">
        <row r="7">
          <cell r="P7">
            <v>112</v>
          </cell>
        </row>
        <row r="9">
          <cell r="P9">
            <v>144</v>
          </cell>
        </row>
        <row r="10">
          <cell r="P10">
            <v>8.41</v>
          </cell>
        </row>
        <row r="12">
          <cell r="P12">
            <v>10.1</v>
          </cell>
        </row>
        <row r="21">
          <cell r="P21">
            <v>2.8319999999999999</v>
          </cell>
        </row>
        <row r="27">
          <cell r="P27">
            <v>95</v>
          </cell>
        </row>
        <row r="28">
          <cell r="P28">
            <v>3.6666666666666665</v>
          </cell>
        </row>
        <row r="29">
          <cell r="P29">
            <v>155.33333333333334</v>
          </cell>
        </row>
        <row r="30">
          <cell r="P30">
            <v>8.7833333333333332</v>
          </cell>
        </row>
        <row r="31">
          <cell r="P31">
            <v>18.333333333333332</v>
          </cell>
        </row>
        <row r="32">
          <cell r="P32">
            <v>0.122</v>
          </cell>
        </row>
        <row r="34">
          <cell r="P34">
            <v>3.9533333333333331</v>
          </cell>
        </row>
      </sheetData>
      <sheetData sheetId="7">
        <row r="7">
          <cell r="P7">
            <v>110</v>
          </cell>
        </row>
        <row r="9">
          <cell r="P9">
            <v>160</v>
          </cell>
        </row>
        <row r="10">
          <cell r="P10">
            <v>8.52</v>
          </cell>
        </row>
        <row r="12">
          <cell r="P12">
            <v>10.5</v>
          </cell>
        </row>
        <row r="21">
          <cell r="P21">
            <v>1.72</v>
          </cell>
        </row>
        <row r="27">
          <cell r="P27">
            <v>96.666666666666671</v>
          </cell>
        </row>
        <row r="28">
          <cell r="P28">
            <v>3.3333333333333335</v>
          </cell>
        </row>
        <row r="29">
          <cell r="P29">
            <v>153</v>
          </cell>
        </row>
        <row r="30">
          <cell r="P30">
            <v>8.7750000000000004</v>
          </cell>
        </row>
        <row r="31">
          <cell r="P31">
            <v>19.5</v>
          </cell>
        </row>
        <row r="32">
          <cell r="P32">
            <v>0.11566666666666665</v>
          </cell>
        </row>
        <row r="34">
          <cell r="P34">
            <v>3.8166666666666664</v>
          </cell>
        </row>
      </sheetData>
      <sheetData sheetId="8">
        <row r="7">
          <cell r="P7">
            <v>115</v>
          </cell>
        </row>
        <row r="9">
          <cell r="P9">
            <v>149</v>
          </cell>
        </row>
        <row r="10">
          <cell r="P10">
            <v>8.92</v>
          </cell>
        </row>
        <row r="12">
          <cell r="P12">
            <v>14.3</v>
          </cell>
        </row>
        <row r="21">
          <cell r="P21">
            <v>1.8416666666666666</v>
          </cell>
        </row>
        <row r="27">
          <cell r="P27">
            <v>92.333333333333329</v>
          </cell>
        </row>
        <row r="28">
          <cell r="P28">
            <v>6</v>
          </cell>
        </row>
        <row r="29">
          <cell r="P29">
            <v>152.66666666666666</v>
          </cell>
        </row>
        <row r="30">
          <cell r="P30">
            <v>8.8083333333333336</v>
          </cell>
        </row>
        <row r="31">
          <cell r="P31">
            <v>19</v>
          </cell>
        </row>
        <row r="32">
          <cell r="P32">
            <v>0.11716666666666666</v>
          </cell>
        </row>
        <row r="34">
          <cell r="P34">
            <v>3.8341666666666661</v>
          </cell>
        </row>
      </sheetData>
      <sheetData sheetId="9">
        <row r="7">
          <cell r="P7">
            <v>114</v>
          </cell>
        </row>
        <row r="9">
          <cell r="P9">
            <v>143</v>
          </cell>
        </row>
        <row r="10">
          <cell r="P10">
            <v>8.84</v>
          </cell>
        </row>
        <row r="12">
          <cell r="P12">
            <v>10.3</v>
          </cell>
        </row>
        <row r="21">
          <cell r="P21">
            <v>1.9000000000000001</v>
          </cell>
        </row>
        <row r="27">
          <cell r="P27">
            <v>90</v>
          </cell>
        </row>
        <row r="28">
          <cell r="P28">
            <v>5</v>
          </cell>
        </row>
        <row r="29">
          <cell r="P29">
            <v>147.66666666666666</v>
          </cell>
        </row>
        <row r="30">
          <cell r="P30">
            <v>7.4978333333333333</v>
          </cell>
        </row>
        <row r="31">
          <cell r="P31">
            <v>19.5</v>
          </cell>
        </row>
        <row r="32">
          <cell r="P32">
            <v>8.8833333333333334E-2</v>
          </cell>
        </row>
        <row r="34">
          <cell r="P34">
            <v>3.8458333333333332</v>
          </cell>
        </row>
      </sheetData>
      <sheetData sheetId="10">
        <row r="7">
          <cell r="P7">
            <v>115</v>
          </cell>
        </row>
        <row r="9">
          <cell r="P9">
            <v>143</v>
          </cell>
        </row>
        <row r="10">
          <cell r="P10">
            <v>8.43</v>
          </cell>
        </row>
        <row r="12">
          <cell r="P12">
            <v>6.83</v>
          </cell>
        </row>
        <row r="21">
          <cell r="P21">
            <v>1.7239999999999998</v>
          </cell>
        </row>
        <row r="27">
          <cell r="P27">
            <v>94.666666666666671</v>
          </cell>
        </row>
        <row r="28">
          <cell r="P28">
            <v>4.666666666666667</v>
          </cell>
        </row>
        <row r="29">
          <cell r="P29">
            <v>152.33333333333334</v>
          </cell>
        </row>
        <row r="30">
          <cell r="P30">
            <v>8.7983333333333338</v>
          </cell>
        </row>
        <row r="31">
          <cell r="P31">
            <v>19.5</v>
          </cell>
        </row>
        <row r="32">
          <cell r="P32">
            <v>0.10199999999999999</v>
          </cell>
        </row>
        <row r="34">
          <cell r="P34">
            <v>3.8408333333333329</v>
          </cell>
        </row>
      </sheetData>
      <sheetData sheetId="11">
        <row r="7">
          <cell r="P7">
            <v>115</v>
          </cell>
        </row>
        <row r="9">
          <cell r="P9">
            <v>151</v>
          </cell>
        </row>
        <row r="10">
          <cell r="P10">
            <v>8.76</v>
          </cell>
        </row>
        <row r="12">
          <cell r="P12">
            <v>8.6300000000000008</v>
          </cell>
        </row>
        <row r="21">
          <cell r="P21">
            <v>1.7449999999999999</v>
          </cell>
        </row>
        <row r="27">
          <cell r="P27">
            <v>93.333333333333329</v>
          </cell>
        </row>
        <row r="28">
          <cell r="P28">
            <v>5.333333333333333</v>
          </cell>
        </row>
        <row r="29">
          <cell r="P29">
            <v>153.66666666666666</v>
          </cell>
        </row>
        <row r="30">
          <cell r="P30">
            <v>8.7683333333333326</v>
          </cell>
        </row>
        <row r="31">
          <cell r="P31">
            <v>19.5</v>
          </cell>
        </row>
        <row r="32">
          <cell r="P32">
            <v>0.16466666666666666</v>
          </cell>
        </row>
        <row r="34">
          <cell r="P34">
            <v>3.6933333333333334</v>
          </cell>
        </row>
      </sheetData>
      <sheetData sheetId="12">
        <row r="7">
          <cell r="P7">
            <v>115</v>
          </cell>
        </row>
        <row r="9">
          <cell r="P9">
            <v>147</v>
          </cell>
        </row>
        <row r="10">
          <cell r="P10">
            <v>8.48</v>
          </cell>
        </row>
        <row r="12">
          <cell r="P12">
            <v>13</v>
          </cell>
        </row>
        <row r="21">
          <cell r="P21">
            <v>1.496</v>
          </cell>
        </row>
        <row r="27">
          <cell r="P27">
            <v>92.666666666666671</v>
          </cell>
        </row>
        <row r="28">
          <cell r="P28">
            <v>7.333333333333333</v>
          </cell>
        </row>
        <row r="29">
          <cell r="P29">
            <v>148.33333333333334</v>
          </cell>
        </row>
        <row r="30">
          <cell r="P30">
            <v>8.836666666666666</v>
          </cell>
        </row>
        <row r="31">
          <cell r="P31">
            <v>18.833333333333332</v>
          </cell>
        </row>
        <row r="32">
          <cell r="P32">
            <v>0.14899999999999999</v>
          </cell>
        </row>
        <row r="34">
          <cell r="P34">
            <v>3.4825000000000004</v>
          </cell>
        </row>
      </sheetData>
      <sheetData sheetId="13">
        <row r="7">
          <cell r="P7">
            <v>119</v>
          </cell>
        </row>
        <row r="9">
          <cell r="P9">
            <v>156</v>
          </cell>
        </row>
        <row r="10">
          <cell r="P10">
            <v>8.69</v>
          </cell>
        </row>
        <row r="12">
          <cell r="P12">
            <v>16.2</v>
          </cell>
        </row>
        <row r="21">
          <cell r="P21">
            <v>1.97</v>
          </cell>
        </row>
        <row r="27">
          <cell r="P27">
            <v>91.666666666666671</v>
          </cell>
        </row>
        <row r="28">
          <cell r="P28">
            <v>3.6666666666666665</v>
          </cell>
        </row>
        <row r="29">
          <cell r="P29">
            <v>153.66666666666666</v>
          </cell>
        </row>
        <row r="30">
          <cell r="P30">
            <v>8.81</v>
          </cell>
        </row>
        <row r="31">
          <cell r="P31">
            <v>18</v>
          </cell>
        </row>
        <row r="32">
          <cell r="P32">
            <v>0.13383333333333333</v>
          </cell>
        </row>
        <row r="34">
          <cell r="P34">
            <v>3.5366666666666671</v>
          </cell>
        </row>
      </sheetData>
      <sheetData sheetId="14">
        <row r="7">
          <cell r="P7">
            <v>113</v>
          </cell>
        </row>
        <row r="9">
          <cell r="P9">
            <v>155</v>
          </cell>
        </row>
        <row r="10">
          <cell r="P10">
            <v>8.59</v>
          </cell>
        </row>
        <row r="12">
          <cell r="P12">
            <v>11.3</v>
          </cell>
        </row>
        <row r="21">
          <cell r="P21">
            <v>2.08</v>
          </cell>
        </row>
        <row r="27">
          <cell r="P27">
            <v>92.333333333333329</v>
          </cell>
        </row>
        <row r="28">
          <cell r="P28">
            <v>4.333333333333333</v>
          </cell>
        </row>
        <row r="29">
          <cell r="P29">
            <v>153.33333333333334</v>
          </cell>
        </row>
        <row r="30">
          <cell r="P30">
            <v>8.7199999999999989</v>
          </cell>
        </row>
        <row r="31">
          <cell r="P31">
            <v>17.5</v>
          </cell>
        </row>
        <row r="32">
          <cell r="P32">
            <v>0.17450000000000002</v>
          </cell>
        </row>
        <row r="34">
          <cell r="P34">
            <v>3.5399999999999996</v>
          </cell>
        </row>
      </sheetData>
      <sheetData sheetId="15">
        <row r="7">
          <cell r="P7">
            <v>118</v>
          </cell>
        </row>
        <row r="9">
          <cell r="P9">
            <v>162</v>
          </cell>
        </row>
        <row r="10">
          <cell r="P10">
            <v>8.43</v>
          </cell>
        </row>
        <row r="12">
          <cell r="P12">
            <v>13.6</v>
          </cell>
        </row>
        <row r="21">
          <cell r="P21">
            <v>2.0840000000000001</v>
          </cell>
        </row>
        <row r="27">
          <cell r="P27">
            <v>86.666666666666671</v>
          </cell>
        </row>
        <row r="28">
          <cell r="P28">
            <v>6</v>
          </cell>
        </row>
        <row r="29">
          <cell r="P29">
            <v>153.66666666666666</v>
          </cell>
        </row>
        <row r="30">
          <cell r="P30">
            <v>8.8566666666666656</v>
          </cell>
        </row>
        <row r="31">
          <cell r="P31">
            <v>18.166666666666668</v>
          </cell>
        </row>
        <row r="32">
          <cell r="P32">
            <v>0.15866666666666665</v>
          </cell>
        </row>
        <row r="34">
          <cell r="P34">
            <v>3.4591666666666665</v>
          </cell>
        </row>
      </sheetData>
      <sheetData sheetId="16">
        <row r="7">
          <cell r="P7">
            <v>120</v>
          </cell>
        </row>
        <row r="9">
          <cell r="P9">
            <v>150</v>
          </cell>
        </row>
        <row r="10">
          <cell r="P10">
            <v>8.59</v>
          </cell>
        </row>
        <row r="12">
          <cell r="P12">
            <v>22.1</v>
          </cell>
        </row>
        <row r="21">
          <cell r="P21">
            <v>1.9979999999999998</v>
          </cell>
        </row>
        <row r="27">
          <cell r="P27">
            <v>87</v>
          </cell>
        </row>
        <row r="28">
          <cell r="P28">
            <v>6</v>
          </cell>
        </row>
        <row r="29">
          <cell r="P29">
            <v>153.5</v>
          </cell>
        </row>
        <row r="30">
          <cell r="P30">
            <v>8.8616666666666664</v>
          </cell>
        </row>
        <row r="32">
          <cell r="P32">
            <v>0.12066666666666666</v>
          </cell>
        </row>
        <row r="34">
          <cell r="P34">
            <v>2.3124999999999996</v>
          </cell>
        </row>
      </sheetData>
      <sheetData sheetId="17">
        <row r="7">
          <cell r="P7">
            <v>117</v>
          </cell>
        </row>
        <row r="9">
          <cell r="P9">
            <v>156</v>
          </cell>
        </row>
        <row r="10">
          <cell r="P10">
            <v>8.7200000000000006</v>
          </cell>
        </row>
        <row r="12">
          <cell r="P12">
            <v>15.8</v>
          </cell>
        </row>
        <row r="21">
          <cell r="P21">
            <v>2.0533333333333332</v>
          </cell>
        </row>
        <row r="27">
          <cell r="P27">
            <v>89.666666666666671</v>
          </cell>
        </row>
        <row r="28">
          <cell r="P28">
            <v>4</v>
          </cell>
        </row>
        <row r="29">
          <cell r="P29">
            <v>157.33333333333334</v>
          </cell>
        </row>
        <row r="30">
          <cell r="P30">
            <v>8.7916666666666661</v>
          </cell>
        </row>
        <row r="31">
          <cell r="P31">
            <v>18</v>
          </cell>
        </row>
        <row r="32">
          <cell r="P32">
            <v>0.12549999999999997</v>
          </cell>
        </row>
        <row r="34">
          <cell r="P34">
            <v>3.4350000000000001</v>
          </cell>
        </row>
      </sheetData>
      <sheetData sheetId="18">
        <row r="7">
          <cell r="P7">
            <v>118</v>
          </cell>
        </row>
        <row r="9">
          <cell r="P9">
            <v>154</v>
          </cell>
        </row>
        <row r="10">
          <cell r="P10">
            <v>8.6300000000000008</v>
          </cell>
        </row>
        <row r="12">
          <cell r="P12">
            <v>9.68</v>
          </cell>
        </row>
        <row r="21">
          <cell r="P21">
            <v>1.8</v>
          </cell>
        </row>
        <row r="27">
          <cell r="P27">
            <v>97.666666666666671</v>
          </cell>
        </row>
        <row r="28">
          <cell r="P28">
            <v>1.6666666666666667</v>
          </cell>
        </row>
        <row r="29">
          <cell r="P29">
            <v>156.66666666666666</v>
          </cell>
        </row>
        <row r="30">
          <cell r="P30">
            <v>8.6450000000000014</v>
          </cell>
        </row>
        <row r="31">
          <cell r="P31">
            <v>18.666666666666668</v>
          </cell>
        </row>
        <row r="32">
          <cell r="P32">
            <v>0.1555</v>
          </cell>
        </row>
        <row r="34">
          <cell r="P34">
            <v>3.5624999999999996</v>
          </cell>
        </row>
      </sheetData>
      <sheetData sheetId="19">
        <row r="7">
          <cell r="P7">
            <v>122</v>
          </cell>
        </row>
        <row r="9">
          <cell r="P9">
            <v>154</v>
          </cell>
        </row>
        <row r="10">
          <cell r="P10">
            <v>8.61</v>
          </cell>
        </row>
        <row r="12">
          <cell r="P12">
            <v>6.67</v>
          </cell>
        </row>
        <row r="21">
          <cell r="P21">
            <v>1.7883333333333333</v>
          </cell>
        </row>
        <row r="27">
          <cell r="P27">
            <v>95</v>
          </cell>
        </row>
        <row r="28">
          <cell r="P28">
            <v>5.333333333333333</v>
          </cell>
        </row>
        <row r="29">
          <cell r="P29">
            <v>155.33333333333334</v>
          </cell>
        </row>
        <row r="30">
          <cell r="P30">
            <v>8.7333333333333325</v>
          </cell>
        </row>
        <row r="31">
          <cell r="P31">
            <v>18.666666666666668</v>
          </cell>
        </row>
        <row r="32">
          <cell r="P32">
            <v>0.10366666666666664</v>
          </cell>
        </row>
        <row r="34">
          <cell r="P34">
            <v>3.4866666666666668</v>
          </cell>
        </row>
      </sheetData>
      <sheetData sheetId="20">
        <row r="7">
          <cell r="P7">
            <v>116</v>
          </cell>
        </row>
        <row r="9">
          <cell r="P9">
            <v>145</v>
          </cell>
        </row>
        <row r="10">
          <cell r="P10">
            <v>8.92</v>
          </cell>
        </row>
        <row r="21">
          <cell r="P21">
            <v>1.998</v>
          </cell>
        </row>
        <row r="27">
          <cell r="P27">
            <v>91.666666666666671</v>
          </cell>
        </row>
        <row r="28">
          <cell r="P28">
            <v>1</v>
          </cell>
        </row>
        <row r="29">
          <cell r="P29">
            <v>158.33333333333334</v>
          </cell>
        </row>
        <row r="30">
          <cell r="P30">
            <v>8.8083333333333318</v>
          </cell>
        </row>
        <row r="31">
          <cell r="P31">
            <v>18.166666666666668</v>
          </cell>
        </row>
        <row r="32">
          <cell r="P32">
            <v>0.10233333333333333</v>
          </cell>
        </row>
        <row r="34">
          <cell r="P34">
            <v>3.8525000000000005</v>
          </cell>
        </row>
      </sheetData>
      <sheetData sheetId="21">
        <row r="7">
          <cell r="P7">
            <v>120</v>
          </cell>
        </row>
        <row r="9">
          <cell r="P9">
            <v>153</v>
          </cell>
        </row>
        <row r="10">
          <cell r="P10">
            <v>8.6</v>
          </cell>
        </row>
        <row r="12">
          <cell r="P12">
            <v>9.0500000000000007</v>
          </cell>
        </row>
        <row r="21">
          <cell r="P21">
            <v>2.6533333333333338</v>
          </cell>
        </row>
        <row r="27">
          <cell r="P27">
            <v>92.666666666666671</v>
          </cell>
        </row>
        <row r="28">
          <cell r="P28">
            <v>3.3333333333333335</v>
          </cell>
        </row>
        <row r="29">
          <cell r="P29">
            <v>158.66666666666666</v>
          </cell>
        </row>
        <row r="30">
          <cell r="P30">
            <v>8.8050000000000015</v>
          </cell>
        </row>
        <row r="31">
          <cell r="P31">
            <v>20</v>
          </cell>
        </row>
        <row r="32">
          <cell r="P32">
            <v>0.14666666666666667</v>
          </cell>
        </row>
        <row r="34">
          <cell r="P34">
            <v>3.7041666666666662</v>
          </cell>
        </row>
      </sheetData>
      <sheetData sheetId="22">
        <row r="7">
          <cell r="P7">
            <v>116</v>
          </cell>
        </row>
        <row r="9">
          <cell r="P9">
            <v>154</v>
          </cell>
        </row>
        <row r="10">
          <cell r="P10">
            <v>8.8000000000000007</v>
          </cell>
        </row>
        <row r="12">
          <cell r="P12">
            <v>8.7200000000000006</v>
          </cell>
        </row>
        <row r="21">
          <cell r="P21">
            <v>2.4033333333333333</v>
          </cell>
        </row>
        <row r="27">
          <cell r="P27">
            <v>85.333333333333329</v>
          </cell>
        </row>
        <row r="28">
          <cell r="P28">
            <v>4</v>
          </cell>
        </row>
        <row r="29">
          <cell r="P29">
            <v>150</v>
          </cell>
        </row>
        <row r="30">
          <cell r="P30">
            <v>8.854000000000001</v>
          </cell>
        </row>
        <row r="32">
          <cell r="P32">
            <v>0.15820000000000001</v>
          </cell>
        </row>
        <row r="34">
          <cell r="P34">
            <v>3.7374999999999994</v>
          </cell>
        </row>
      </sheetData>
      <sheetData sheetId="23">
        <row r="7">
          <cell r="P7">
            <v>116</v>
          </cell>
        </row>
        <row r="9">
          <cell r="P9">
            <v>148</v>
          </cell>
        </row>
        <row r="10">
          <cell r="P10">
            <v>8.7799999999999994</v>
          </cell>
        </row>
        <row r="12">
          <cell r="P12">
            <v>7.52</v>
          </cell>
        </row>
        <row r="21">
          <cell r="P21">
            <v>2.2633333333333332</v>
          </cell>
        </row>
        <row r="27">
          <cell r="P27">
            <v>86.333333333333329</v>
          </cell>
        </row>
        <row r="28">
          <cell r="P28">
            <v>4.333333333333333</v>
          </cell>
        </row>
        <row r="29">
          <cell r="P29">
            <v>147</v>
          </cell>
        </row>
        <row r="30">
          <cell r="P30">
            <v>8.8033333333333328</v>
          </cell>
        </row>
        <row r="32">
          <cell r="P32">
            <v>0.15633333333333332</v>
          </cell>
        </row>
        <row r="34">
          <cell r="P34">
            <v>3.7674999999999987</v>
          </cell>
        </row>
      </sheetData>
      <sheetData sheetId="24">
        <row r="7">
          <cell r="P7">
            <v>120</v>
          </cell>
        </row>
        <row r="9">
          <cell r="P9">
            <v>147</v>
          </cell>
        </row>
        <row r="10">
          <cell r="P10">
            <v>8.7200000000000006</v>
          </cell>
        </row>
        <row r="12">
          <cell r="P12">
            <v>8.39</v>
          </cell>
        </row>
        <row r="21">
          <cell r="P21">
            <v>1.7733333333333332</v>
          </cell>
        </row>
        <row r="27">
          <cell r="P27">
            <v>95.333333333333329</v>
          </cell>
        </row>
        <row r="28">
          <cell r="P28">
            <v>6.666666666666667</v>
          </cell>
        </row>
        <row r="29">
          <cell r="P29">
            <v>155.33333333333334</v>
          </cell>
        </row>
        <row r="30">
          <cell r="P30">
            <v>8.7199999999999989</v>
          </cell>
        </row>
        <row r="31">
          <cell r="P31">
            <v>20.166666666666668</v>
          </cell>
        </row>
        <row r="32">
          <cell r="P32">
            <v>0.108</v>
          </cell>
        </row>
        <row r="34">
          <cell r="P34">
            <v>3.7574999999999998</v>
          </cell>
        </row>
      </sheetData>
      <sheetData sheetId="25">
        <row r="7">
          <cell r="P7">
            <v>119</v>
          </cell>
        </row>
        <row r="9">
          <cell r="P9">
            <v>143</v>
          </cell>
        </row>
        <row r="10">
          <cell r="P10">
            <v>8.67</v>
          </cell>
        </row>
        <row r="12">
          <cell r="P12">
            <v>9.42</v>
          </cell>
        </row>
        <row r="21">
          <cell r="P21">
            <v>1.8816666666666666</v>
          </cell>
        </row>
        <row r="27">
          <cell r="P27">
            <v>89.666666666666671</v>
          </cell>
        </row>
        <row r="28">
          <cell r="P28">
            <v>3</v>
          </cell>
        </row>
        <row r="29">
          <cell r="P29">
            <v>153</v>
          </cell>
        </row>
        <row r="30">
          <cell r="P30">
            <v>8.75</v>
          </cell>
        </row>
        <row r="31">
          <cell r="P31">
            <v>20.166666666666668</v>
          </cell>
        </row>
        <row r="32">
          <cell r="P32">
            <v>0.13016666666666668</v>
          </cell>
        </row>
        <row r="34">
          <cell r="P34">
            <v>3.5691666666666673</v>
          </cell>
        </row>
      </sheetData>
      <sheetData sheetId="26">
        <row r="7">
          <cell r="P7">
            <v>119</v>
          </cell>
        </row>
        <row r="9">
          <cell r="P9">
            <v>157</v>
          </cell>
        </row>
        <row r="10">
          <cell r="P10">
            <v>8.6199999999999992</v>
          </cell>
        </row>
        <row r="12">
          <cell r="P12">
            <v>9.4700000000000006</v>
          </cell>
        </row>
        <row r="21">
          <cell r="P21">
            <v>1.8516666666666666</v>
          </cell>
        </row>
        <row r="27">
          <cell r="P27">
            <v>94</v>
          </cell>
        </row>
        <row r="28">
          <cell r="P28">
            <v>5.666666666666667</v>
          </cell>
        </row>
        <row r="29">
          <cell r="P29">
            <v>148.33333333333334</v>
          </cell>
        </row>
        <row r="30">
          <cell r="P30">
            <v>8.8066666666666666</v>
          </cell>
        </row>
        <row r="31">
          <cell r="P31">
            <v>20.5</v>
          </cell>
        </row>
        <row r="32">
          <cell r="P32">
            <v>0.1295</v>
          </cell>
        </row>
        <row r="34">
          <cell r="P34">
            <v>3.6866666666666661</v>
          </cell>
        </row>
      </sheetData>
      <sheetData sheetId="27">
        <row r="7">
          <cell r="P7">
            <v>119</v>
          </cell>
        </row>
        <row r="9">
          <cell r="P9">
            <v>167</v>
          </cell>
        </row>
        <row r="10">
          <cell r="P10">
            <v>8.57</v>
          </cell>
        </row>
        <row r="12">
          <cell r="P12">
            <v>11.9</v>
          </cell>
        </row>
        <row r="21">
          <cell r="P21">
            <v>1.8549999999999998</v>
          </cell>
        </row>
        <row r="27">
          <cell r="P27">
            <v>87.666666666666671</v>
          </cell>
        </row>
        <row r="28">
          <cell r="P28">
            <v>5.333333333333333</v>
          </cell>
        </row>
        <row r="29">
          <cell r="P29">
            <v>148.33333333333334</v>
          </cell>
        </row>
        <row r="30">
          <cell r="P30">
            <v>8.7583333333333329</v>
          </cell>
        </row>
        <row r="31">
          <cell r="P31">
            <v>21.333333333333332</v>
          </cell>
        </row>
        <row r="32">
          <cell r="P32">
            <v>0.12783333333333333</v>
          </cell>
        </row>
        <row r="34">
          <cell r="P34">
            <v>3.5824999999999996</v>
          </cell>
        </row>
      </sheetData>
      <sheetData sheetId="28">
        <row r="7">
          <cell r="P7">
            <v>119</v>
          </cell>
        </row>
        <row r="9">
          <cell r="P9">
            <v>154</v>
          </cell>
        </row>
        <row r="10">
          <cell r="P10">
            <v>8.5500000000000007</v>
          </cell>
        </row>
        <row r="12">
          <cell r="P12">
            <v>6.79</v>
          </cell>
        </row>
        <row r="21">
          <cell r="P21">
            <v>1.7419999999999998</v>
          </cell>
        </row>
        <row r="27">
          <cell r="P27">
            <v>98.666666666666671</v>
          </cell>
        </row>
        <row r="28">
          <cell r="P28">
            <v>4.333333333333333</v>
          </cell>
        </row>
        <row r="29">
          <cell r="P29">
            <v>149.66666666666666</v>
          </cell>
        </row>
        <row r="30">
          <cell r="P30">
            <v>8.6950000000000003</v>
          </cell>
        </row>
        <row r="31">
          <cell r="P31">
            <v>21.333333333333332</v>
          </cell>
        </row>
        <row r="32">
          <cell r="P32">
            <v>0.17616666666666667</v>
          </cell>
        </row>
        <row r="34">
          <cell r="P34">
            <v>3.4491666666666672</v>
          </cell>
        </row>
      </sheetData>
      <sheetData sheetId="29">
        <row r="7">
          <cell r="P7">
            <v>118</v>
          </cell>
        </row>
        <row r="9">
          <cell r="P9">
            <v>149</v>
          </cell>
        </row>
        <row r="10">
          <cell r="P10">
            <v>8.6</v>
          </cell>
        </row>
        <row r="12">
          <cell r="P12">
            <v>12.9</v>
          </cell>
        </row>
        <row r="21">
          <cell r="P21">
            <v>1.8980000000000001</v>
          </cell>
        </row>
        <row r="27">
          <cell r="P27">
            <v>96</v>
          </cell>
        </row>
        <row r="28">
          <cell r="P28">
            <v>5.333333333333333</v>
          </cell>
        </row>
        <row r="29">
          <cell r="P29">
            <v>155</v>
          </cell>
        </row>
        <row r="30">
          <cell r="P30">
            <v>8.6560000000000024</v>
          </cell>
        </row>
        <row r="31">
          <cell r="P31">
            <v>20.8</v>
          </cell>
        </row>
        <row r="32">
          <cell r="P32">
            <v>0.17619999999999997</v>
          </cell>
        </row>
        <row r="34">
          <cell r="P34">
            <v>3.5680000000000001</v>
          </cell>
        </row>
      </sheetData>
      <sheetData sheetId="30">
        <row r="7">
          <cell r="P7" t="e">
            <v>#DIV/0!</v>
          </cell>
        </row>
        <row r="9">
          <cell r="P9" t="e">
            <v>#DIV/0!</v>
          </cell>
        </row>
        <row r="10">
          <cell r="P10" t="e">
            <v>#DIV/0!</v>
          </cell>
        </row>
        <row r="12">
          <cell r="P12" t="e">
            <v>#DIV/0!</v>
          </cell>
        </row>
        <row r="21">
          <cell r="P21" t="e">
            <v>#DIV/0!</v>
          </cell>
        </row>
        <row r="27">
          <cell r="P27" t="e">
            <v>#DIV/0!</v>
          </cell>
        </row>
        <row r="28">
          <cell r="P28" t="e">
            <v>#DIV/0!</v>
          </cell>
        </row>
        <row r="29">
          <cell r="P29" t="e">
            <v>#DIV/0!</v>
          </cell>
        </row>
        <row r="30">
          <cell r="P30" t="e">
            <v>#DIV/0!</v>
          </cell>
        </row>
        <row r="31">
          <cell r="P31" t="e">
            <v>#DIV/0!</v>
          </cell>
        </row>
        <row r="32">
          <cell r="P32" t="e">
            <v>#DIV/0!</v>
          </cell>
        </row>
        <row r="34">
          <cell r="P34" t="e">
            <v>#DIV/0!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LAS Meter"/>
      <sheetName val="Chem. Trends"/>
      <sheetName val="Graphs"/>
    </sheetNames>
    <sheetDataSet>
      <sheetData sheetId="0"/>
      <sheetData sheetId="1"/>
      <sheetData sheetId="2"/>
      <sheetData sheetId="3">
        <row r="37">
          <cell r="E37">
            <v>2021.7446699999998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17" activePane="bottomRight" state="frozen"/>
      <selection pane="topRight" activeCell="B1" sqref="B1"/>
      <selection pane="bottomLeft" activeCell="A7" sqref="A7"/>
      <selection pane="bottomRight" activeCell="C37" sqref="C37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3.285156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6" t="s">
        <v>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</row>
    <row r="2" spans="1:20" x14ac:dyDescent="0.2">
      <c r="A2" s="357" t="s">
        <v>25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</row>
    <row r="3" spans="1:20" ht="18" customHeight="1" thickBot="1" x14ac:dyDescent="0.3">
      <c r="A3" s="348"/>
      <c r="B3" s="348"/>
      <c r="C3" s="141"/>
      <c r="K3" s="158"/>
      <c r="M3" s="158"/>
      <c r="N3" s="354" t="s">
        <v>122</v>
      </c>
      <c r="O3" s="355"/>
      <c r="P3" s="355"/>
      <c r="Q3" s="313"/>
      <c r="R3" s="352"/>
      <c r="S3" s="352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17382.86</v>
      </c>
      <c r="C5" s="8"/>
      <c r="D5" s="5">
        <v>415549</v>
      </c>
      <c r="E5" s="8"/>
      <c r="F5" s="227">
        <v>35.9253</v>
      </c>
      <c r="G5" s="8"/>
      <c r="H5" s="7">
        <v>31774</v>
      </c>
      <c r="I5" s="8"/>
      <c r="J5" s="7">
        <v>2662361</v>
      </c>
      <c r="K5" s="8"/>
      <c r="L5" s="8">
        <v>13975.34</v>
      </c>
      <c r="M5" s="8"/>
      <c r="N5" s="278"/>
      <c r="O5" s="279"/>
      <c r="P5" s="280"/>
      <c r="Q5" s="278">
        <v>4514.8900000000003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17389.41</v>
      </c>
      <c r="C6" s="6">
        <f>IF(ISBLANK(Pumpage!B6),"",(B6-B5))</f>
        <v>6.5499999999992724</v>
      </c>
      <c r="D6" s="276">
        <f>'[1]1'!$J$32</f>
        <v>476146</v>
      </c>
      <c r="E6" s="6">
        <f t="shared" ref="E6:E36" si="0">IF(ISBLANK(D6),"",(D6-D5)/1000000)</f>
        <v>6.0596999999999998E-2</v>
      </c>
      <c r="F6" s="277">
        <f>'[1]1'!$J$33</f>
        <v>35.925400000000003</v>
      </c>
      <c r="G6" s="6">
        <f t="shared" ref="G6:G19" si="1">IF(ISBLANK(F6),"",(F6-F5))</f>
        <v>1.0000000000331966E-4</v>
      </c>
      <c r="H6" s="276">
        <f>'[1]1'!$J$35</f>
        <v>31869</v>
      </c>
      <c r="I6" s="6">
        <f t="shared" ref="I6:I36" si="2">IF(ISBLANK(H6),"",(H6-H5)*1000/1000000)</f>
        <v>9.5000000000000001E-2</v>
      </c>
      <c r="J6" s="276">
        <f>'[1]1'!$J$29</f>
        <v>2754999</v>
      </c>
      <c r="K6" s="6">
        <f t="shared" ref="K6:K36" si="3">IF(ISBLANK(J6),"",(J6-J5)/1000000)</f>
        <v>9.2637999999999998E-2</v>
      </c>
      <c r="L6" s="275">
        <f>'[1]1'!$J$31</f>
        <v>13981.21</v>
      </c>
      <c r="M6" s="6">
        <f t="shared" ref="M6:M35" si="4">IF(ISBLANK(L6),"",(L6-L5))</f>
        <v>5.8699999999989814</v>
      </c>
      <c r="N6" s="282">
        <v>733.93</v>
      </c>
      <c r="O6" s="283">
        <v>26684</v>
      </c>
      <c r="P6" s="331">
        <v>538.07000000000005</v>
      </c>
      <c r="Q6" s="331">
        <f>'[1]1'!$J$30</f>
        <v>4514.8900000000003</v>
      </c>
      <c r="R6" s="319">
        <f t="shared" ref="R6:R36" si="5">IF(ISBLANK(Q6),"",(Q6-Q5))</f>
        <v>0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17394.919999999998</v>
      </c>
      <c r="C7" s="6">
        <f t="shared" ref="C7:C36" si="6">IF(ISBLANK(B7),"",(B7-B6))</f>
        <v>5.5099999999983993</v>
      </c>
      <c r="D7" s="276">
        <f>'[1]2'!$J$32</f>
        <v>667241</v>
      </c>
      <c r="E7" s="6">
        <f t="shared" si="0"/>
        <v>0.19109499999999999</v>
      </c>
      <c r="F7" s="277">
        <f>'[1]2'!$J$33</f>
        <v>35.982700000000001</v>
      </c>
      <c r="G7" s="6">
        <f t="shared" si="1"/>
        <v>5.7299999999997908E-2</v>
      </c>
      <c r="H7" s="276">
        <f>'[1]2'!$J$35</f>
        <v>32012</v>
      </c>
      <c r="I7" s="6">
        <f t="shared" si="2"/>
        <v>0.14299999999999999</v>
      </c>
      <c r="J7" s="276">
        <f>'[1]2'!$J$29</f>
        <v>2842467</v>
      </c>
      <c r="K7" s="6">
        <f t="shared" si="3"/>
        <v>8.7468000000000004E-2</v>
      </c>
      <c r="L7" s="275">
        <f>'[1]2'!$J$31</f>
        <v>13986.45</v>
      </c>
      <c r="M7" s="6">
        <f t="shared" si="4"/>
        <v>5.2400000000016007</v>
      </c>
      <c r="N7" s="282">
        <v>733.92</v>
      </c>
      <c r="O7" s="283">
        <v>26669</v>
      </c>
      <c r="P7" s="331">
        <v>538.02</v>
      </c>
      <c r="Q7" s="331">
        <f>'[1]2'!$J$30</f>
        <v>4514.8900000000003</v>
      </c>
      <c r="R7" s="319">
        <f t="shared" si="5"/>
        <v>0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17398.939999999999</v>
      </c>
      <c r="C8" s="6">
        <f t="shared" si="6"/>
        <v>4.0200000000004366</v>
      </c>
      <c r="D8" s="276">
        <f>'[1]3'!$J$32</f>
        <v>823193</v>
      </c>
      <c r="E8" s="6">
        <f t="shared" si="0"/>
        <v>0.15595200000000001</v>
      </c>
      <c r="F8" s="277">
        <f>'[1]3'!$J$33</f>
        <v>35.9953</v>
      </c>
      <c r="G8" s="6">
        <f t="shared" si="1"/>
        <v>1.2599999999999056E-2</v>
      </c>
      <c r="H8" s="276">
        <f>'[1]3'!$J$35</f>
        <v>32167</v>
      </c>
      <c r="I8" s="6">
        <f t="shared" si="2"/>
        <v>0.155</v>
      </c>
      <c r="J8" s="276">
        <f>'[1]3'!$J$29</f>
        <v>2924925</v>
      </c>
      <c r="K8" s="6">
        <f t="shared" si="3"/>
        <v>8.2458000000000004E-2</v>
      </c>
      <c r="L8" s="275">
        <f>'[1]3'!$J$31</f>
        <v>13990.96</v>
      </c>
      <c r="M8" s="6">
        <f t="shared" si="4"/>
        <v>4.5099999999983993</v>
      </c>
      <c r="N8" s="282">
        <v>733.88</v>
      </c>
      <c r="O8" s="283">
        <v>26605</v>
      </c>
      <c r="P8" s="331">
        <v>537.54999999999995</v>
      </c>
      <c r="Q8" s="331">
        <f>'[1]3'!$J$30</f>
        <v>4514.8900000000003</v>
      </c>
      <c r="R8" s="319">
        <f t="shared" si="5"/>
        <v>0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17404.38</v>
      </c>
      <c r="C9" s="6">
        <f t="shared" si="6"/>
        <v>5.4400000000023283</v>
      </c>
      <c r="D9" s="276">
        <f>'[1]4'!$J$32</f>
        <v>972842.8</v>
      </c>
      <c r="E9" s="6">
        <f t="shared" si="0"/>
        <v>0.14964980000000006</v>
      </c>
      <c r="F9" s="277">
        <f>'[1]4'!$J$33</f>
        <v>35.9953</v>
      </c>
      <c r="G9" s="6">
        <f t="shared" si="1"/>
        <v>0</v>
      </c>
      <c r="H9" s="276">
        <f>'[1]4'!$J$35</f>
        <v>32340</v>
      </c>
      <c r="I9" s="6">
        <f t="shared" si="2"/>
        <v>0.17299999999999999</v>
      </c>
      <c r="J9" s="276">
        <f>'[1]4'!$J$29</f>
        <v>3026805</v>
      </c>
      <c r="K9" s="6">
        <f t="shared" si="3"/>
        <v>0.10188</v>
      </c>
      <c r="L9" s="275">
        <f>'[1]4'!$J$31</f>
        <v>13996.4</v>
      </c>
      <c r="M9" s="6">
        <f t="shared" si="4"/>
        <v>5.4400000000005093</v>
      </c>
      <c r="N9" s="282">
        <v>733.86</v>
      </c>
      <c r="O9" s="283">
        <v>26574</v>
      </c>
      <c r="P9" s="331">
        <v>537.58000000000004</v>
      </c>
      <c r="Q9" s="331">
        <f>'[1]4'!$J$30</f>
        <v>4514.8900000000003</v>
      </c>
      <c r="R9" s="319">
        <f t="shared" si="5"/>
        <v>0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17408.12</v>
      </c>
      <c r="C10" s="6">
        <f t="shared" si="6"/>
        <v>3.7399999999979627</v>
      </c>
      <c r="D10" s="276">
        <f>'[1]5'!$J$32</f>
        <v>1093036</v>
      </c>
      <c r="E10" s="6">
        <f t="shared" si="0"/>
        <v>0.12019319999999996</v>
      </c>
      <c r="F10" s="277">
        <f>'[1]5'!$J$33</f>
        <v>35.995399999999997</v>
      </c>
      <c r="G10" s="6">
        <f t="shared" si="1"/>
        <v>9.9999999996214228E-5</v>
      </c>
      <c r="H10" s="276">
        <f>'[1]5'!$J$35</f>
        <v>32341</v>
      </c>
      <c r="I10" s="6">
        <f t="shared" si="2"/>
        <v>1E-3</v>
      </c>
      <c r="J10" s="276">
        <f>'[1]5'!$J$29</f>
        <v>3107588</v>
      </c>
      <c r="K10" s="6">
        <f t="shared" si="3"/>
        <v>8.0782999999999994E-2</v>
      </c>
      <c r="L10" s="275">
        <f>'[1]5'!$J$31</f>
        <v>14000.75</v>
      </c>
      <c r="M10" s="6">
        <f t="shared" si="4"/>
        <v>4.3500000000003638</v>
      </c>
      <c r="N10" s="282">
        <v>733.87</v>
      </c>
      <c r="O10" s="283">
        <v>26590</v>
      </c>
      <c r="P10" s="331">
        <v>537.61</v>
      </c>
      <c r="Q10" s="331">
        <f>'[1]5'!$J$30</f>
        <v>4514.8900000000003</v>
      </c>
      <c r="R10" s="319">
        <f t="shared" si="5"/>
        <v>0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17414.060000000001</v>
      </c>
      <c r="C11" s="6">
        <f t="shared" si="6"/>
        <v>5.9400000000023283</v>
      </c>
      <c r="D11" s="276">
        <f>'[1]6'!$J$32</f>
        <v>1189458</v>
      </c>
      <c r="E11" s="6">
        <f>IF(ISBLANK(D11),"",(D11-D10)/1000000)</f>
        <v>9.6421999999999994E-2</v>
      </c>
      <c r="F11" s="277">
        <f>'[1]6'!$J$33</f>
        <v>36.0274</v>
      </c>
      <c r="G11" s="6">
        <f t="shared" si="1"/>
        <v>3.2000000000003581E-2</v>
      </c>
      <c r="H11" s="276">
        <f>'[1]6'!$J$35</f>
        <v>32341</v>
      </c>
      <c r="I11" s="6">
        <f t="shared" si="2"/>
        <v>0</v>
      </c>
      <c r="J11" s="276">
        <f>'[1]6'!$J$29</f>
        <v>3208814</v>
      </c>
      <c r="K11" s="6">
        <f t="shared" si="3"/>
        <v>0.101226</v>
      </c>
      <c r="L11" s="275">
        <f>'[1]6'!$J$31</f>
        <v>14006.49</v>
      </c>
      <c r="M11" s="6">
        <f t="shared" si="4"/>
        <v>5.7399999999997817</v>
      </c>
      <c r="N11" s="282">
        <v>733.87</v>
      </c>
      <c r="O11" s="283">
        <v>26590</v>
      </c>
      <c r="P11" s="331">
        <v>537.64</v>
      </c>
      <c r="Q11" s="331">
        <f>'[1]6'!$J$30</f>
        <v>4514.8900000000003</v>
      </c>
      <c r="R11" s="319">
        <f t="shared" si="5"/>
        <v>0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17418.79</v>
      </c>
      <c r="C12" s="6">
        <f>IF(ISBLANK(B12),"",(B12-B11))</f>
        <v>4.7299999999995634</v>
      </c>
      <c r="D12" s="276">
        <f>'[1]7'!$J$32</f>
        <v>1379335</v>
      </c>
      <c r="E12" s="6">
        <f t="shared" si="0"/>
        <v>0.18987699999999999</v>
      </c>
      <c r="F12" s="277">
        <f>'[1]7'!$J$33</f>
        <v>36.105499999999999</v>
      </c>
      <c r="G12" s="6">
        <f t="shared" si="1"/>
        <v>7.809999999999917E-2</v>
      </c>
      <c r="H12" s="276">
        <f>'[1]7'!$J$35</f>
        <v>32502</v>
      </c>
      <c r="I12" s="6">
        <f t="shared" si="2"/>
        <v>0.161</v>
      </c>
      <c r="J12" s="276">
        <f>'[1]7'!$J$29</f>
        <v>3303810</v>
      </c>
      <c r="K12" s="6">
        <f t="shared" si="3"/>
        <v>9.4995999999999997E-2</v>
      </c>
      <c r="L12" s="275">
        <f>'[1]7'!$J$31</f>
        <v>14011.31</v>
      </c>
      <c r="M12" s="6">
        <f t="shared" si="4"/>
        <v>4.819999999999709</v>
      </c>
      <c r="N12" s="282">
        <v>733.87</v>
      </c>
      <c r="O12" s="283">
        <v>6590</v>
      </c>
      <c r="P12" s="331">
        <v>537.66</v>
      </c>
      <c r="Q12" s="331">
        <f>'[1]7'!$J$30</f>
        <v>4514.8900000000003</v>
      </c>
      <c r="R12" s="319">
        <f t="shared" si="5"/>
        <v>0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17423.95</v>
      </c>
      <c r="C13" s="6">
        <f t="shared" si="6"/>
        <v>5.1599999999998545</v>
      </c>
      <c r="D13" s="276">
        <f>'[1]8'!$J$32</f>
        <v>1498103</v>
      </c>
      <c r="E13" s="6">
        <f t="shared" si="0"/>
        <v>0.118768</v>
      </c>
      <c r="F13" s="277">
        <f>'[1]8'!$J$33</f>
        <v>36.105600000000003</v>
      </c>
      <c r="G13" s="6">
        <f t="shared" si="1"/>
        <v>1.0000000000331966E-4</v>
      </c>
      <c r="H13" s="276">
        <f>'[1]8'!$J$35</f>
        <v>32602</v>
      </c>
      <c r="I13" s="6">
        <f t="shared" si="2"/>
        <v>0.1</v>
      </c>
      <c r="J13" s="276">
        <f>'[1]8'!$J$29</f>
        <v>3402352</v>
      </c>
      <c r="K13" s="6">
        <f t="shared" si="3"/>
        <v>9.8542000000000005E-2</v>
      </c>
      <c r="L13" s="275">
        <f>'[1]8'!$J$31</f>
        <v>14016.87</v>
      </c>
      <c r="M13" s="6">
        <f t="shared" si="4"/>
        <v>5.5600000000013097</v>
      </c>
      <c r="N13" s="282">
        <v>733.87</v>
      </c>
      <c r="O13" s="283">
        <v>26590</v>
      </c>
      <c r="P13" s="331">
        <v>537.70000000000005</v>
      </c>
      <c r="Q13" s="331">
        <f>'[1]8'!$J$30</f>
        <v>4514.8900000000003</v>
      </c>
      <c r="R13" s="319">
        <f t="shared" si="5"/>
        <v>0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17429.62</v>
      </c>
      <c r="C14" s="6">
        <f t="shared" si="6"/>
        <v>5.6699999999982538</v>
      </c>
      <c r="D14" s="276">
        <f>'[1]9'!$J$32</f>
        <v>1594636</v>
      </c>
      <c r="E14" s="6">
        <f t="shared" si="0"/>
        <v>9.6532999999999994E-2</v>
      </c>
      <c r="F14" s="277">
        <f>'[1]9'!$J$33</f>
        <v>36.105699999999999</v>
      </c>
      <c r="G14" s="6">
        <f t="shared" si="1"/>
        <v>9.9999999996214228E-5</v>
      </c>
      <c r="H14" s="276">
        <f>'[1]9'!$J$35</f>
        <v>32761</v>
      </c>
      <c r="I14" s="6">
        <f t="shared" si="2"/>
        <v>0.159</v>
      </c>
      <c r="J14" s="276">
        <f>'[1]9'!$J$29</f>
        <v>3502415</v>
      </c>
      <c r="K14" s="6">
        <f t="shared" si="3"/>
        <v>0.100063</v>
      </c>
      <c r="L14" s="275">
        <f>'[1]9'!$J$31</f>
        <v>14022.55</v>
      </c>
      <c r="M14" s="6">
        <f t="shared" si="4"/>
        <v>5.679999999998472</v>
      </c>
      <c r="N14" s="282">
        <v>733.85</v>
      </c>
      <c r="O14" s="283">
        <v>26558</v>
      </c>
      <c r="P14" s="331">
        <v>537.72</v>
      </c>
      <c r="Q14" s="331">
        <f>'[1]9'!$J$30</f>
        <v>4514.8900000000003</v>
      </c>
      <c r="R14" s="319">
        <f t="shared" si="5"/>
        <v>0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17435.349999999999</v>
      </c>
      <c r="C15" s="6">
        <f t="shared" si="6"/>
        <v>5.7299999999995634</v>
      </c>
      <c r="D15" s="276">
        <f>'[1]10'!$J$32</f>
        <v>1889450</v>
      </c>
      <c r="E15" s="6">
        <f t="shared" si="0"/>
        <v>0.29481400000000002</v>
      </c>
      <c r="F15" s="277">
        <f>'[1]10'!$J$33</f>
        <v>36.105699999999999</v>
      </c>
      <c r="G15" s="6">
        <f t="shared" si="1"/>
        <v>0</v>
      </c>
      <c r="H15" s="276">
        <f>'[1]10'!$J$35</f>
        <v>32912</v>
      </c>
      <c r="I15" s="6">
        <f t="shared" si="2"/>
        <v>0.151</v>
      </c>
      <c r="J15" s="276">
        <f>'[1]10'!$J$29</f>
        <v>3598950</v>
      </c>
      <c r="K15" s="6">
        <f t="shared" si="3"/>
        <v>9.6534999999999996E-2</v>
      </c>
      <c r="L15" s="275">
        <f>'[1]10'!$J$31</f>
        <v>14028.08</v>
      </c>
      <c r="M15" s="6">
        <f t="shared" si="4"/>
        <v>5.5300000000006548</v>
      </c>
      <c r="N15" s="282">
        <v>733.81</v>
      </c>
      <c r="O15" s="283">
        <v>26495</v>
      </c>
      <c r="P15" s="331">
        <v>537.73</v>
      </c>
      <c r="Q15" s="331">
        <f>'[1]10'!$J$30</f>
        <v>4514.8900000000003</v>
      </c>
      <c r="R15" s="319">
        <f t="shared" si="5"/>
        <v>0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17439.38</v>
      </c>
      <c r="C16" s="6">
        <f t="shared" si="6"/>
        <v>4.0300000000024738</v>
      </c>
      <c r="D16" s="276">
        <f>'[1]11'!$J$32</f>
        <v>1939144</v>
      </c>
      <c r="E16" s="6">
        <f t="shared" si="0"/>
        <v>4.9694000000000002E-2</v>
      </c>
      <c r="F16" s="277">
        <f>'[1]11'!$J$33</f>
        <v>36.154400000000003</v>
      </c>
      <c r="G16" s="6">
        <f t="shared" si="1"/>
        <v>4.870000000000374E-2</v>
      </c>
      <c r="H16" s="276">
        <f>'[1]11'!$J$35</f>
        <v>32912</v>
      </c>
      <c r="I16" s="6">
        <f t="shared" si="2"/>
        <v>0</v>
      </c>
      <c r="J16" s="276">
        <f>'[1]11'!$J$29</f>
        <v>3678012</v>
      </c>
      <c r="K16" s="6">
        <f t="shared" si="3"/>
        <v>7.9061999999999993E-2</v>
      </c>
      <c r="L16" s="275">
        <f>'[1]11'!$J$31</f>
        <v>14031.96</v>
      </c>
      <c r="M16" s="6">
        <f t="shared" si="4"/>
        <v>3.8799999999991996</v>
      </c>
      <c r="N16" s="282">
        <v>733.81</v>
      </c>
      <c r="O16" s="283">
        <v>26495</v>
      </c>
      <c r="P16" s="331">
        <v>537.73</v>
      </c>
      <c r="Q16" s="331">
        <v>4514.8900000000003</v>
      </c>
      <c r="R16" s="319">
        <v>0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17443.36</v>
      </c>
      <c r="C17" s="6">
        <f t="shared" si="6"/>
        <v>3.9799999999995634</v>
      </c>
      <c r="D17" s="276">
        <f>'[1]12'!$J$32</f>
        <v>2040237</v>
      </c>
      <c r="E17" s="6">
        <f t="shared" si="0"/>
        <v>0.101093</v>
      </c>
      <c r="F17" s="277">
        <f>'[1]12'!$J$33</f>
        <v>36.154400000000003</v>
      </c>
      <c r="G17" s="6">
        <f t="shared" si="1"/>
        <v>0</v>
      </c>
      <c r="H17" s="276">
        <f>'[1]12'!$J$35</f>
        <v>32912</v>
      </c>
      <c r="I17" s="6">
        <f t="shared" si="2"/>
        <v>0</v>
      </c>
      <c r="J17" s="276">
        <f>'[1]12'!$J$29</f>
        <v>3775685</v>
      </c>
      <c r="K17" s="6">
        <f t="shared" si="3"/>
        <v>9.7672999999999996E-2</v>
      </c>
      <c r="L17" s="275">
        <f>'[1]12'!$J$31</f>
        <v>14036.18</v>
      </c>
      <c r="M17" s="6">
        <f t="shared" si="4"/>
        <v>4.2200000000011642</v>
      </c>
      <c r="N17" s="282">
        <v>733.84</v>
      </c>
      <c r="O17" s="283">
        <v>26542</v>
      </c>
      <c r="P17" s="331">
        <v>537.84</v>
      </c>
      <c r="Q17" s="331">
        <f>'[1]12'!$J$30</f>
        <v>4514.8900000000003</v>
      </c>
      <c r="R17" s="319">
        <f t="shared" si="5"/>
        <v>0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17447.759999999998</v>
      </c>
      <c r="C18" s="6">
        <f t="shared" si="6"/>
        <v>4.3999999999978172</v>
      </c>
      <c r="D18" s="276">
        <f>'[1]13'!$J$32</f>
        <v>2174908</v>
      </c>
      <c r="E18" s="6">
        <f t="shared" si="0"/>
        <v>0.13467100000000001</v>
      </c>
      <c r="F18" s="277">
        <f>'[1]13'!$J$33</f>
        <v>36.163400000000003</v>
      </c>
      <c r="G18" s="6">
        <f t="shared" si="1"/>
        <v>9.0000000000003411E-3</v>
      </c>
      <c r="H18" s="276">
        <f>'[1]13'!$J$35</f>
        <v>33048</v>
      </c>
      <c r="I18" s="6">
        <f t="shared" si="2"/>
        <v>0.13600000000000001</v>
      </c>
      <c r="J18" s="276">
        <f>'[1]13'!$J$29</f>
        <v>3841200</v>
      </c>
      <c r="K18" s="6">
        <f t="shared" si="3"/>
        <v>6.5515000000000004E-2</v>
      </c>
      <c r="L18" s="275">
        <f>'[1]13'!$J$31</f>
        <v>14041.07</v>
      </c>
      <c r="M18" s="6">
        <f t="shared" si="4"/>
        <v>4.8899999999994179</v>
      </c>
      <c r="N18" s="282">
        <v>733.85</v>
      </c>
      <c r="O18" s="283">
        <v>26558</v>
      </c>
      <c r="P18" s="331">
        <v>537.96</v>
      </c>
      <c r="Q18" s="331">
        <f>'[1]13'!$J$30</f>
        <v>4514.8900000000003</v>
      </c>
      <c r="R18" s="319">
        <f t="shared" si="5"/>
        <v>0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17453.05</v>
      </c>
      <c r="C19" s="6">
        <f t="shared" si="6"/>
        <v>5.2900000000008731</v>
      </c>
      <c r="D19" s="276">
        <f>'[1]14'!$J$32</f>
        <v>2404636</v>
      </c>
      <c r="E19" s="6">
        <f t="shared" si="0"/>
        <v>0.22972799999999999</v>
      </c>
      <c r="F19" s="277">
        <f>'[1]14'!$J$33</f>
        <v>36.220599999999997</v>
      </c>
      <c r="G19" s="6">
        <f t="shared" si="1"/>
        <v>5.7199999999994589E-2</v>
      </c>
      <c r="H19" s="276">
        <f>'[1]14'!$J$35</f>
        <v>33204</v>
      </c>
      <c r="I19" s="6">
        <f t="shared" si="2"/>
        <v>0.156</v>
      </c>
      <c r="J19" s="276">
        <f>'[1]14'!$J$29</f>
        <v>3933905</v>
      </c>
      <c r="K19" s="6">
        <f t="shared" si="3"/>
        <v>9.2704999999999996E-2</v>
      </c>
      <c r="L19" s="275">
        <f>'[1]14'!$J$31</f>
        <v>14046.24</v>
      </c>
      <c r="M19" s="6">
        <f t="shared" si="4"/>
        <v>5.1700000000000728</v>
      </c>
      <c r="N19" s="282">
        <v>733.82</v>
      </c>
      <c r="O19" s="283">
        <v>26511</v>
      </c>
      <c r="P19" s="331">
        <v>537.95000000000005</v>
      </c>
      <c r="Q19" s="331">
        <f>'[1]14'!$J$30</f>
        <v>4514.8900000000003</v>
      </c>
      <c r="R19" s="319">
        <f t="shared" si="5"/>
        <v>0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17458.080000000002</v>
      </c>
      <c r="C20" s="6">
        <f t="shared" si="6"/>
        <v>5.0300000000024738</v>
      </c>
      <c r="D20" s="276">
        <f>'[1]15'!$J$32</f>
        <v>2519428</v>
      </c>
      <c r="E20" s="6">
        <f t="shared" si="0"/>
        <v>0.11479200000000001</v>
      </c>
      <c r="F20" s="277">
        <f>'[1]15'!$J$33</f>
        <v>36.220700000000001</v>
      </c>
      <c r="G20" s="6">
        <f t="shared" ref="G20:G27" si="8">IF(ISBLANK(F20),"",(F20-F19))</f>
        <v>1.0000000000331966E-4</v>
      </c>
      <c r="H20" s="276">
        <f>'[1]15'!$J$35</f>
        <v>33312</v>
      </c>
      <c r="I20" s="6">
        <f t="shared" si="2"/>
        <v>0.108</v>
      </c>
      <c r="J20" s="276">
        <f>'[1]15'!$J$29</f>
        <v>4026234</v>
      </c>
      <c r="K20" s="6">
        <f t="shared" si="3"/>
        <v>9.2328999999999994E-2</v>
      </c>
      <c r="L20" s="275">
        <f>'[1]15'!$J$31</f>
        <v>14051.27</v>
      </c>
      <c r="M20" s="6">
        <f t="shared" si="4"/>
        <v>5.0300000000006548</v>
      </c>
      <c r="N20" s="282">
        <v>733.8</v>
      </c>
      <c r="O20" s="283">
        <v>26479</v>
      </c>
      <c r="P20" s="331">
        <v>537.92999999999995</v>
      </c>
      <c r="Q20" s="331">
        <f>'[1]15'!$J$30</f>
        <v>4514.8900000000003</v>
      </c>
      <c r="R20" s="319">
        <f t="shared" si="5"/>
        <v>0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17462.12</v>
      </c>
      <c r="C21" s="6">
        <f t="shared" si="6"/>
        <v>4.0399999999972351</v>
      </c>
      <c r="D21" s="276">
        <f>'[1]16'!$J$32</f>
        <v>2617349</v>
      </c>
      <c r="E21" s="6">
        <f t="shared" si="0"/>
        <v>9.7920999999999994E-2</v>
      </c>
      <c r="F21" s="277">
        <f>'[1]16'!$J$33</f>
        <v>36.220700000000001</v>
      </c>
      <c r="G21" s="6">
        <f t="shared" si="8"/>
        <v>0</v>
      </c>
      <c r="H21" s="276">
        <f>'[1]16'!$J$35</f>
        <v>33312</v>
      </c>
      <c r="I21" s="6">
        <f>IF(ISBLANK(H21),"",(H21-H20)*1000/1000000)</f>
        <v>0</v>
      </c>
      <c r="J21" s="276">
        <f>'[1]16'!$J$29</f>
        <v>4082135</v>
      </c>
      <c r="K21" s="6">
        <f t="shared" si="3"/>
        <v>5.5900999999999999E-2</v>
      </c>
      <c r="L21" s="275">
        <f>'[1]16'!$J$31</f>
        <v>14055.94</v>
      </c>
      <c r="M21" s="6">
        <f t="shared" si="4"/>
        <v>4.6700000000000728</v>
      </c>
      <c r="N21" s="282">
        <v>733.78</v>
      </c>
      <c r="O21" s="346">
        <v>26448</v>
      </c>
      <c r="P21" s="347">
        <v>537.91</v>
      </c>
      <c r="Q21" s="331">
        <v>4514.8900000000003</v>
      </c>
      <c r="R21" s="319">
        <f t="shared" si="5"/>
        <v>0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17467.349999999999</v>
      </c>
      <c r="C22" s="6">
        <f t="shared" si="6"/>
        <v>5.2299999999995634</v>
      </c>
      <c r="D22" s="276">
        <f>'[1]17'!$J$32</f>
        <v>2774752</v>
      </c>
      <c r="E22" s="6">
        <f t="shared" si="0"/>
        <v>0.15740299999999999</v>
      </c>
      <c r="F22" s="277">
        <f>'[1]17'!$J$33</f>
        <v>36.220799999999997</v>
      </c>
      <c r="G22" s="6">
        <f t="shared" si="8"/>
        <v>9.9999999996214228E-5</v>
      </c>
      <c r="H22" s="276">
        <f>'[1]17'!$J$35</f>
        <v>33312</v>
      </c>
      <c r="I22" s="6">
        <f t="shared" si="2"/>
        <v>0</v>
      </c>
      <c r="J22" s="276">
        <f>'[1]17'!$J$29</f>
        <v>4165829</v>
      </c>
      <c r="K22" s="6">
        <f t="shared" si="3"/>
        <v>8.3694000000000005E-2</v>
      </c>
      <c r="L22" s="275">
        <f>'[1]17'!$J$31</f>
        <v>14060.9</v>
      </c>
      <c r="M22" s="6">
        <f t="shared" si="4"/>
        <v>4.9599999999991269</v>
      </c>
      <c r="N22" s="282">
        <v>733.76</v>
      </c>
      <c r="O22" s="283">
        <v>26416</v>
      </c>
      <c r="P22" s="331">
        <v>537.91</v>
      </c>
      <c r="Q22" s="331">
        <f>'[1]17'!$J$30</f>
        <v>4514.8900000000003</v>
      </c>
      <c r="R22" s="319">
        <f t="shared" si="5"/>
        <v>0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17473.79</v>
      </c>
      <c r="C23" s="6">
        <f t="shared" si="6"/>
        <v>6.4400000000023283</v>
      </c>
      <c r="D23" s="276">
        <f>'[1]18'!$J$32</f>
        <v>2944394</v>
      </c>
      <c r="E23" s="6">
        <f t="shared" si="0"/>
        <v>0.16964199999999999</v>
      </c>
      <c r="F23" s="277">
        <f>'[1]18'!$J$33</f>
        <v>36.286799999999999</v>
      </c>
      <c r="G23" s="6">
        <f t="shared" si="8"/>
        <v>6.6000000000002501E-2</v>
      </c>
      <c r="H23" s="276">
        <f>'[1]18'!$J$35</f>
        <v>33438</v>
      </c>
      <c r="I23" s="6">
        <f t="shared" si="2"/>
        <v>0.126</v>
      </c>
      <c r="J23" s="276">
        <f>'[1]18'!$J$29</f>
        <v>4269609</v>
      </c>
      <c r="K23" s="6">
        <f t="shared" si="3"/>
        <v>0.10378</v>
      </c>
      <c r="L23" s="275">
        <f>'[1]18'!$J$31</f>
        <v>14066.63</v>
      </c>
      <c r="M23" s="6">
        <f t="shared" si="4"/>
        <v>5.7299999999995634</v>
      </c>
      <c r="N23" s="347">
        <v>733.75</v>
      </c>
      <c r="O23" s="346">
        <v>26401</v>
      </c>
      <c r="P23" s="347">
        <v>537.89</v>
      </c>
      <c r="Q23" s="331">
        <f>'[1]18'!$J$30</f>
        <v>4514.8900000000003</v>
      </c>
      <c r="R23" s="319">
        <f t="shared" si="5"/>
        <v>0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17477.580000000002</v>
      </c>
      <c r="C24" s="6">
        <f t="shared" si="6"/>
        <v>3.7900000000008731</v>
      </c>
      <c r="D24" s="276">
        <f>'[1]19'!$J$32</f>
        <v>3034600</v>
      </c>
      <c r="E24" s="6">
        <f t="shared" si="0"/>
        <v>9.0205999999999995E-2</v>
      </c>
      <c r="F24" s="277">
        <f>'[1]19'!$J$33</f>
        <v>36.286900000000003</v>
      </c>
      <c r="G24" s="6">
        <f t="shared" si="8"/>
        <v>1.0000000000331966E-4</v>
      </c>
      <c r="H24" s="276">
        <f>'[1]19'!$J$35</f>
        <v>33538</v>
      </c>
      <c r="I24" s="6">
        <f t="shared" si="2"/>
        <v>0.1</v>
      </c>
      <c r="J24" s="276">
        <f>'[1]19'!$J$29</f>
        <v>4351743</v>
      </c>
      <c r="K24" s="6">
        <f t="shared" si="3"/>
        <v>8.2133999999999999E-2</v>
      </c>
      <c r="L24" s="275">
        <f>'[1]19'!$J$31</f>
        <v>14070.73</v>
      </c>
      <c r="M24" s="6">
        <f t="shared" si="4"/>
        <v>4.1000000000003638</v>
      </c>
      <c r="N24" s="282">
        <v>733.75</v>
      </c>
      <c r="O24" s="283">
        <v>26901</v>
      </c>
      <c r="P24" s="331">
        <v>537.88</v>
      </c>
      <c r="Q24" s="331">
        <f>'[1]19'!$J$30</f>
        <v>4514.8900000000003</v>
      </c>
      <c r="R24" s="319">
        <f t="shared" si="5"/>
        <v>0</v>
      </c>
      <c r="S24" s="339"/>
      <c r="T24" s="325" t="str">
        <f t="shared" si="7"/>
        <v/>
      </c>
    </row>
    <row r="25" spans="1:20" x14ac:dyDescent="0.2">
      <c r="A25" s="145">
        <v>20</v>
      </c>
      <c r="B25" s="275">
        <f>'[1]20'!$J$34</f>
        <v>17482.72</v>
      </c>
      <c r="C25" s="6">
        <f t="shared" si="6"/>
        <v>5.1399999999994179</v>
      </c>
      <c r="D25" s="276">
        <f>'[1]20'!$J$32</f>
        <v>3092367</v>
      </c>
      <c r="E25" s="6">
        <f t="shared" si="0"/>
        <v>5.7766999999999999E-2</v>
      </c>
      <c r="F25" s="277">
        <f>'[1]20'!$J$33</f>
        <v>36.286900000000003</v>
      </c>
      <c r="G25" s="6">
        <f t="shared" si="8"/>
        <v>0</v>
      </c>
      <c r="H25" s="276">
        <f>'[1]20'!$J$35</f>
        <v>33538</v>
      </c>
      <c r="I25" s="6">
        <f t="shared" si="2"/>
        <v>0</v>
      </c>
      <c r="J25" s="276">
        <f>'[1]20'!$J$29</f>
        <v>4450945</v>
      </c>
      <c r="K25" s="6">
        <f t="shared" si="3"/>
        <v>9.9201999999999999E-2</v>
      </c>
      <c r="L25" s="275">
        <f>'[1]20'!$J$31</f>
        <v>14076.18</v>
      </c>
      <c r="M25" s="6">
        <f t="shared" si="4"/>
        <v>5.4500000000007276</v>
      </c>
      <c r="N25" s="282">
        <v>733.75</v>
      </c>
      <c r="O25" s="283">
        <v>26401</v>
      </c>
      <c r="P25" s="331">
        <v>537.88</v>
      </c>
      <c r="Q25" s="331">
        <f>'[1]20'!$J$30</f>
        <v>4514.8900000000003</v>
      </c>
      <c r="R25" s="319">
        <f t="shared" si="5"/>
        <v>0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17487.509999999998</v>
      </c>
      <c r="C26" s="6">
        <f t="shared" si="6"/>
        <v>4.7899999999972351</v>
      </c>
      <c r="D26" s="276">
        <f>'[1]21'!$J$32</f>
        <v>3162255</v>
      </c>
      <c r="E26" s="6">
        <f t="shared" si="0"/>
        <v>6.9888000000000006E-2</v>
      </c>
      <c r="F26" s="277">
        <f>'[1]21'!$J$33</f>
        <v>36.355400000000003</v>
      </c>
      <c r="G26" s="6">
        <f t="shared" si="8"/>
        <v>6.8500000000000227E-2</v>
      </c>
      <c r="H26" s="276">
        <f>'[1]21'!$J$35</f>
        <v>33538</v>
      </c>
      <c r="I26" s="6">
        <f t="shared" si="2"/>
        <v>0</v>
      </c>
      <c r="J26" s="276">
        <f>'[1]21'!$J$29</f>
        <v>4536508</v>
      </c>
      <c r="K26" s="6">
        <f t="shared" si="3"/>
        <v>8.5563E-2</v>
      </c>
      <c r="L26" s="275">
        <f>'[1]21'!$J$31</f>
        <v>14081.42</v>
      </c>
      <c r="M26" s="6">
        <f t="shared" si="4"/>
        <v>5.2399999999997817</v>
      </c>
      <c r="N26" s="282">
        <v>733.75</v>
      </c>
      <c r="O26" s="283">
        <v>26401</v>
      </c>
      <c r="P26" s="331">
        <v>537.86</v>
      </c>
      <c r="Q26" s="331">
        <f>'[1]21'!$J$30</f>
        <v>4514.8900000000003</v>
      </c>
      <c r="R26" s="319">
        <f t="shared" si="5"/>
        <v>0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17494.007000000001</v>
      </c>
      <c r="C27" s="6">
        <f t="shared" si="6"/>
        <v>6.4970000000030268</v>
      </c>
      <c r="D27" s="276">
        <f>'[1]22'!$J$32</f>
        <v>3258362</v>
      </c>
      <c r="E27" s="6">
        <f t="shared" si="0"/>
        <v>9.6106999999999998E-2</v>
      </c>
      <c r="F27" s="277">
        <f>'[1]22'!$J$33</f>
        <v>36.355499999999999</v>
      </c>
      <c r="G27" s="6">
        <f t="shared" si="8"/>
        <v>9.9999999996214228E-5</v>
      </c>
      <c r="H27" s="276">
        <f>'[1]22'!$J$35</f>
        <v>33658</v>
      </c>
      <c r="I27" s="6">
        <f t="shared" si="2"/>
        <v>0.12</v>
      </c>
      <c r="J27" s="276">
        <f>'[1]22'!$J$29</f>
        <v>4631443</v>
      </c>
      <c r="K27" s="6">
        <f t="shared" si="3"/>
        <v>9.4935000000000005E-2</v>
      </c>
      <c r="L27" s="275">
        <f>'[1]22'!$J$31</f>
        <v>14087.1</v>
      </c>
      <c r="M27" s="6">
        <f t="shared" si="4"/>
        <v>5.680000000000291</v>
      </c>
      <c r="N27" s="282">
        <v>733.34</v>
      </c>
      <c r="O27" s="283">
        <v>26385</v>
      </c>
      <c r="P27" s="331">
        <v>537.85</v>
      </c>
      <c r="Q27" s="331">
        <f>'[1]22'!$J$30</f>
        <v>4514.8900000000003</v>
      </c>
      <c r="R27" s="319">
        <f t="shared" si="5"/>
        <v>0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17497.759999999998</v>
      </c>
      <c r="C28" s="6">
        <f t="shared" si="6"/>
        <v>3.7529999999969732</v>
      </c>
      <c r="D28" s="276">
        <f>'[1]23'!$J$32</f>
        <v>3394885</v>
      </c>
      <c r="E28" s="6">
        <f t="shared" si="0"/>
        <v>0.13652300000000001</v>
      </c>
      <c r="F28" s="277">
        <f>'[1]23'!$J$33</f>
        <v>36.417400000000001</v>
      </c>
      <c r="G28" s="6">
        <f t="shared" ref="G28:G36" si="9">IF(ISBLANK(F28),"",(F28-F27))</f>
        <v>6.1900000000001398E-2</v>
      </c>
      <c r="H28" s="276">
        <f>'[1]23'!$J$35</f>
        <v>33718</v>
      </c>
      <c r="I28" s="6">
        <f t="shared" si="2"/>
        <v>0.06</v>
      </c>
      <c r="J28" s="276">
        <f>'[1]23'!$J$29</f>
        <v>4702409</v>
      </c>
      <c r="K28" s="6">
        <f t="shared" si="3"/>
        <v>7.0966000000000001E-2</v>
      </c>
      <c r="L28" s="275">
        <f>'[1]23'!$J$31</f>
        <v>14091.86</v>
      </c>
      <c r="M28" s="6">
        <f t="shared" si="4"/>
        <v>4.7600000000002183</v>
      </c>
      <c r="N28" s="282">
        <v>733.73</v>
      </c>
      <c r="O28" s="283">
        <v>26369</v>
      </c>
      <c r="P28" s="331">
        <v>537.85</v>
      </c>
      <c r="Q28" s="331">
        <f>'[1]23'!$J$30</f>
        <v>4514.8900000000003</v>
      </c>
      <c r="R28" s="319">
        <f t="shared" si="5"/>
        <v>0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17504.22</v>
      </c>
      <c r="C29" s="6">
        <f t="shared" si="6"/>
        <v>6.4600000000027649</v>
      </c>
      <c r="D29" s="276">
        <f>'[1]24'!$J$32</f>
        <v>3506566</v>
      </c>
      <c r="E29" s="6">
        <f t="shared" si="0"/>
        <v>0.111681</v>
      </c>
      <c r="F29" s="277">
        <f>'[1]24'!$J$33</f>
        <v>36.417499999999997</v>
      </c>
      <c r="G29" s="6">
        <f t="shared" si="9"/>
        <v>9.9999999996214228E-5</v>
      </c>
      <c r="H29" s="276">
        <f>'[1]24'!$J$35</f>
        <v>33814</v>
      </c>
      <c r="I29" s="6">
        <f t="shared" si="2"/>
        <v>9.6000000000000002E-2</v>
      </c>
      <c r="J29" s="276">
        <f>'[1]24'!$J$29</f>
        <v>4795285</v>
      </c>
      <c r="K29" s="6">
        <f t="shared" si="3"/>
        <v>9.2876E-2</v>
      </c>
      <c r="L29" s="275">
        <f>'[1]24'!$J$31</f>
        <v>14097.81</v>
      </c>
      <c r="M29" s="6">
        <f t="shared" si="4"/>
        <v>5.9499999999989086</v>
      </c>
      <c r="N29" s="282">
        <v>733.72</v>
      </c>
      <c r="O29" s="283">
        <v>26354</v>
      </c>
      <c r="P29" s="331">
        <v>537.83000000000004</v>
      </c>
      <c r="Q29" s="331">
        <f>'[1]24'!$J$30</f>
        <v>4514.8900000000003</v>
      </c>
      <c r="R29" s="319">
        <f t="shared" si="5"/>
        <v>0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17509.68</v>
      </c>
      <c r="C30" s="6">
        <f t="shared" si="6"/>
        <v>5.4599999999991269</v>
      </c>
      <c r="D30" s="276">
        <f>'[1]25'!$J$32</f>
        <v>3560875</v>
      </c>
      <c r="E30" s="6">
        <f t="shared" si="0"/>
        <v>5.4309000000000003E-2</v>
      </c>
      <c r="F30" s="277">
        <f>'[1]25'!$J$33</f>
        <v>36.4176</v>
      </c>
      <c r="G30" s="6">
        <f t="shared" si="9"/>
        <v>1.0000000000331966E-4</v>
      </c>
      <c r="H30" s="276">
        <f>'[1]25'!$J$35</f>
        <v>33814</v>
      </c>
      <c r="I30" s="6">
        <f t="shared" si="2"/>
        <v>0</v>
      </c>
      <c r="J30" s="276">
        <f>'[1]25'!$J$29</f>
        <v>4888559</v>
      </c>
      <c r="K30" s="6">
        <f t="shared" si="3"/>
        <v>9.3273999999999996E-2</v>
      </c>
      <c r="L30" s="275">
        <f>'[1]25'!$J$31</f>
        <v>14103.31</v>
      </c>
      <c r="M30" s="6">
        <f t="shared" si="4"/>
        <v>5.5</v>
      </c>
      <c r="N30" s="282">
        <v>733.65</v>
      </c>
      <c r="O30" s="283">
        <v>26306</v>
      </c>
      <c r="P30" s="331">
        <v>537.80999999999995</v>
      </c>
      <c r="Q30" s="331">
        <f>'[1]25'!$J$30</f>
        <v>4514.8900000000003</v>
      </c>
      <c r="R30" s="319">
        <f t="shared" si="5"/>
        <v>0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17514.689999999999</v>
      </c>
      <c r="C31" s="6">
        <f t="shared" si="6"/>
        <v>5.0099999999983993</v>
      </c>
      <c r="D31" s="276">
        <f>'[1]26'!$J$32</f>
        <v>3723159</v>
      </c>
      <c r="E31" s="6">
        <f t="shared" si="0"/>
        <v>0.16228400000000001</v>
      </c>
      <c r="F31" s="277">
        <f>'[1]26'!$J$33</f>
        <v>36.4176</v>
      </c>
      <c r="G31" s="6">
        <f t="shared" si="9"/>
        <v>0</v>
      </c>
      <c r="H31" s="276">
        <f>'[1]26'!$J$35</f>
        <v>34082</v>
      </c>
      <c r="I31" s="6">
        <f t="shared" si="2"/>
        <v>0.26800000000000002</v>
      </c>
      <c r="J31" s="276">
        <f>'[1]26'!$J$29</f>
        <v>4978471</v>
      </c>
      <c r="K31" s="6">
        <f t="shared" si="3"/>
        <v>8.9912000000000006E-2</v>
      </c>
      <c r="L31" s="275">
        <f>'[1]26'!$J$31</f>
        <v>14108.51</v>
      </c>
      <c r="M31" s="6">
        <f t="shared" si="4"/>
        <v>5.2000000000007276</v>
      </c>
      <c r="N31" s="282">
        <v>733.8</v>
      </c>
      <c r="O31" s="283">
        <v>26291</v>
      </c>
      <c r="P31" s="331">
        <v>537.78</v>
      </c>
      <c r="Q31" s="331">
        <f>'[1]26'!$J$30</f>
        <v>4514.8900000000003</v>
      </c>
      <c r="R31" s="319">
        <f t="shared" si="5"/>
        <v>0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17519.7</v>
      </c>
      <c r="C32" s="6">
        <f t="shared" si="6"/>
        <v>5.0100000000020373</v>
      </c>
      <c r="D32" s="276">
        <f>'[1]27'!$J$32</f>
        <v>3840092</v>
      </c>
      <c r="E32" s="6">
        <f t="shared" si="0"/>
        <v>0.116933</v>
      </c>
      <c r="F32" s="277">
        <f>'[1]27'!$J$33</f>
        <v>36.437600000000003</v>
      </c>
      <c r="G32" s="6">
        <f t="shared" si="9"/>
        <v>2.0000000000003126E-2</v>
      </c>
      <c r="H32" s="276">
        <f>'[1]27'!$J$35</f>
        <v>34082</v>
      </c>
      <c r="I32" s="6">
        <f t="shared" si="2"/>
        <v>0</v>
      </c>
      <c r="J32" s="276">
        <f>'[1]27'!$J$29</f>
        <v>5071259</v>
      </c>
      <c r="K32" s="6">
        <f t="shared" si="3"/>
        <v>9.2787999999999995E-2</v>
      </c>
      <c r="L32" s="275">
        <f>'[1]27'!$J$31</f>
        <v>14113.84</v>
      </c>
      <c r="M32" s="6">
        <f t="shared" si="4"/>
        <v>5.3299999999999272</v>
      </c>
      <c r="N32" s="282">
        <v>733.65</v>
      </c>
      <c r="O32" s="283">
        <v>26244</v>
      </c>
      <c r="P32" s="331">
        <v>537.73</v>
      </c>
      <c r="Q32" s="331">
        <f>'[1]27'!$J$30</f>
        <v>4514.8900000000003</v>
      </c>
      <c r="R32" s="319">
        <f t="shared" si="5"/>
        <v>0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17524.98</v>
      </c>
      <c r="C33" s="6">
        <f t="shared" si="6"/>
        <v>5.2799999999988358</v>
      </c>
      <c r="D33" s="276">
        <f>'[1]28'!$J$32</f>
        <v>3873300</v>
      </c>
      <c r="E33" s="6">
        <f t="shared" si="0"/>
        <v>3.3208000000000001E-2</v>
      </c>
      <c r="F33" s="277">
        <f>'[1]28'!$J$33</f>
        <v>36.502299999999998</v>
      </c>
      <c r="G33" s="6">
        <f t="shared" si="9"/>
        <v>6.4699999999994873E-2</v>
      </c>
      <c r="H33" s="276">
        <f>'[1]28'!$J$35</f>
        <v>34082</v>
      </c>
      <c r="I33" s="6">
        <f t="shared" si="2"/>
        <v>0</v>
      </c>
      <c r="J33" s="276">
        <f>'[1]28'!$J$29</f>
        <v>5161235</v>
      </c>
      <c r="K33" s="6">
        <f t="shared" si="3"/>
        <v>8.9976E-2</v>
      </c>
      <c r="L33" s="275">
        <f>'[1]28'!$J$31</f>
        <v>14118.99</v>
      </c>
      <c r="M33" s="6">
        <f t="shared" si="4"/>
        <v>5.1499999999996362</v>
      </c>
      <c r="N33" s="282">
        <v>733.64</v>
      </c>
      <c r="O33" s="283">
        <v>26228</v>
      </c>
      <c r="P33" s="331">
        <v>537.70000000000005</v>
      </c>
      <c r="Q33" s="331">
        <f>'[1]28'!$J$30</f>
        <v>4514.8900000000003</v>
      </c>
      <c r="R33" s="319">
        <f t="shared" si="5"/>
        <v>0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17530.75</v>
      </c>
      <c r="C34" s="6">
        <f t="shared" si="6"/>
        <v>5.7700000000004366</v>
      </c>
      <c r="D34" s="276">
        <f>'[1]29'!$J$32</f>
        <v>4009529</v>
      </c>
      <c r="E34" s="6">
        <f t="shared" si="0"/>
        <v>0.13622899999999999</v>
      </c>
      <c r="F34" s="277">
        <f>'[1]29'!$J$33</f>
        <v>36.521999999999998</v>
      </c>
      <c r="G34" s="6">
        <f t="shared" si="9"/>
        <v>1.9700000000000273E-2</v>
      </c>
      <c r="H34" s="276">
        <f>'[1]29'!$J$35</f>
        <v>34193</v>
      </c>
      <c r="I34" s="6">
        <f t="shared" si="2"/>
        <v>0.111</v>
      </c>
      <c r="J34" s="276">
        <f>'[1]29'!$J$29</f>
        <v>5257237</v>
      </c>
      <c r="K34" s="6">
        <f t="shared" si="3"/>
        <v>9.6002000000000004E-2</v>
      </c>
      <c r="L34" s="275">
        <f>'[1]29'!$J$31</f>
        <v>14122.77</v>
      </c>
      <c r="M34" s="6">
        <f t="shared" si="4"/>
        <v>3.7800000000006548</v>
      </c>
      <c r="N34" s="282">
        <v>733.91</v>
      </c>
      <c r="O34" s="283">
        <v>26653</v>
      </c>
      <c r="P34" s="331">
        <v>537.85</v>
      </c>
      <c r="Q34" s="331">
        <f>'[1]29'!$J$30</f>
        <v>4514.8900000000003</v>
      </c>
      <c r="R34" s="319">
        <f t="shared" si="5"/>
        <v>0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17535.32</v>
      </c>
      <c r="C35" s="6">
        <f t="shared" si="6"/>
        <v>4.569999999999709</v>
      </c>
      <c r="D35" s="276">
        <f>'[1]30'!$J$32</f>
        <v>4223689</v>
      </c>
      <c r="E35" s="6">
        <f t="shared" si="0"/>
        <v>0.21415999999999999</v>
      </c>
      <c r="F35" s="277">
        <f>'[1]30'!$J$33</f>
        <v>36.590800000000002</v>
      </c>
      <c r="G35" s="6">
        <f t="shared" si="9"/>
        <v>6.8800000000003081E-2</v>
      </c>
      <c r="H35" s="276">
        <f>'[1]30'!$J$35</f>
        <v>34200</v>
      </c>
      <c r="I35" s="6">
        <f t="shared" si="2"/>
        <v>7.0000000000000001E-3</v>
      </c>
      <c r="J35" s="276">
        <f>'[1]30'!$J$29</f>
        <v>5345935</v>
      </c>
      <c r="K35" s="6">
        <f t="shared" si="3"/>
        <v>8.8697999999999999E-2</v>
      </c>
      <c r="L35" s="275">
        <f>'[1]30'!$J$31</f>
        <v>14127.93</v>
      </c>
      <c r="M35" s="6">
        <f t="shared" si="4"/>
        <v>5.1599999999998545</v>
      </c>
      <c r="N35" s="282">
        <v>733.97</v>
      </c>
      <c r="O35" s="283">
        <v>26748</v>
      </c>
      <c r="P35" s="331">
        <v>538.04</v>
      </c>
      <c r="Q35" s="331">
        <f>'[1]30'!$J$30</f>
        <v>4514.8890000000001</v>
      </c>
      <c r="R35" s="319">
        <f t="shared" si="5"/>
        <v>-1.0000000002037268E-3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/>
      <c r="C36" s="6" t="str">
        <f t="shared" si="6"/>
        <v/>
      </c>
      <c r="D36" s="276"/>
      <c r="E36" s="6" t="str">
        <f t="shared" si="0"/>
        <v/>
      </c>
      <c r="F36" s="277"/>
      <c r="G36" s="6" t="str">
        <f t="shared" si="9"/>
        <v/>
      </c>
      <c r="H36" s="276"/>
      <c r="I36" s="6" t="str">
        <f t="shared" si="2"/>
        <v/>
      </c>
      <c r="J36" s="276"/>
      <c r="K36" s="6" t="str">
        <f t="shared" si="3"/>
        <v/>
      </c>
      <c r="L36" s="275"/>
      <c r="M36" s="6"/>
      <c r="N36" s="285"/>
      <c r="O36" s="286"/>
      <c r="P36" s="332"/>
      <c r="Q36" s="331"/>
      <c r="R36" s="319" t="str">
        <f t="shared" si="5"/>
        <v/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523841.34699999995</v>
      </c>
      <c r="C37" s="148">
        <f>SUMIF(C6:C36,"&lt;&gt;#VALUE!")</f>
        <v>152.45999999999913</v>
      </c>
      <c r="D37" s="149"/>
      <c r="E37" s="148">
        <f>SUMIF(E6:E36,"&lt;&gt;#VALUE!")</f>
        <v>3.8081400000000003</v>
      </c>
      <c r="F37" s="149"/>
      <c r="G37" s="148">
        <f>SUMIF(G6:G36,"&lt;&gt;#VALUE!")</f>
        <v>0.66550000000000153</v>
      </c>
      <c r="H37" s="149"/>
      <c r="I37" s="148">
        <f>SUMIF(I6:I36,"&lt;&gt;#VALUE!")</f>
        <v>2.426000000000001</v>
      </c>
      <c r="J37" s="150"/>
      <c r="K37" s="148">
        <f>SUMIF(K6:K36,"&lt;&gt;#VALUE!")</f>
        <v>2.6835739999999997</v>
      </c>
      <c r="L37" s="148"/>
      <c r="M37" s="148">
        <f>SUMIF(M6:M36,"&lt;&gt;#VALUE!")</f>
        <v>152.59000000000015</v>
      </c>
      <c r="N37" s="148"/>
      <c r="O37" s="197"/>
      <c r="P37" s="148"/>
      <c r="Q37" s="314"/>
      <c r="R37" s="320">
        <f>SUMIF(R6:R36,"&lt;&gt;#VALUE!")</f>
        <v>-1.0000000002037268E-3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17461.378233333333</v>
      </c>
      <c r="C38" s="143">
        <f>AVERAGEIF(C6:C36,"&lt;&gt;#VALUE!")</f>
        <v>5.0819999999999705</v>
      </c>
      <c r="D38" s="143"/>
      <c r="E38" s="143">
        <f>AVERAGEIF(E6:E36,"&lt;&gt;#VALUE!")</f>
        <v>0.12693800000000002</v>
      </c>
      <c r="F38" s="143"/>
      <c r="G38" s="143">
        <f>AVERAGEIF(G6:G36,"&lt;&gt;#VALUE!")</f>
        <v>2.2183333333333385E-2</v>
      </c>
      <c r="H38" s="143"/>
      <c r="I38" s="143">
        <f>AVERAGEIF(I6:I36,"&lt;&gt;#VALUE!")</f>
        <v>8.0866666666666698E-2</v>
      </c>
      <c r="J38" s="143"/>
      <c r="K38" s="143">
        <f>AVERAGEIF(K6:K36,"&lt;&gt;#VALUE!")</f>
        <v>8.9452466666666661E-2</v>
      </c>
      <c r="L38" s="143"/>
      <c r="M38" s="143">
        <f>AVERAGEIF(M6:M36,"&lt;&gt;#VALUE!")</f>
        <v>5.0863333333333385</v>
      </c>
      <c r="N38" s="143">
        <f>AVERAGEIF(N6:N36,"&lt;&gt;#VALUE!")</f>
        <v>733.79333333333341</v>
      </c>
      <c r="O38" s="198"/>
      <c r="P38" s="143">
        <f>AVERAGEIF(P6:P36,"&lt;&gt;#VALUE!")</f>
        <v>537.81533333333334</v>
      </c>
      <c r="Q38" s="315"/>
      <c r="R38" s="321">
        <f>AVERAGEIF(R6:R36,"&lt;&gt;#VALUE!")</f>
        <v>-3.3333333340124228E-5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3.7399999999979627</v>
      </c>
      <c r="D39" s="16"/>
      <c r="E39" s="16">
        <f>MIN(E6:E36)</f>
        <v>3.3208000000000001E-2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5.5900999999999999E-2</v>
      </c>
      <c r="L39" s="16"/>
      <c r="M39" s="16">
        <f>MIN(M6:M36)</f>
        <v>3.7800000000006548</v>
      </c>
      <c r="N39" s="16">
        <f>MIN(N6:N36)</f>
        <v>733.34</v>
      </c>
      <c r="O39" s="199"/>
      <c r="P39" s="16">
        <f>MIN(P6:P36)</f>
        <v>537.54999999999995</v>
      </c>
      <c r="Q39" s="316"/>
      <c r="R39" s="322">
        <f>MIN(R6:R36)</f>
        <v>-1.0000000002037268E-3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6.5499999999992724</v>
      </c>
      <c r="D40" s="153"/>
      <c r="E40" s="153">
        <f>MAX(E6:E36)</f>
        <v>0.29481400000000002</v>
      </c>
      <c r="F40" s="153"/>
      <c r="G40" s="153">
        <f>MAX(G6:G36)</f>
        <v>7.809999999999917E-2</v>
      </c>
      <c r="H40" s="153"/>
      <c r="I40" s="153">
        <f>MAX(I6:I36)</f>
        <v>0.26800000000000002</v>
      </c>
      <c r="J40" s="153"/>
      <c r="K40" s="153">
        <f>MAX(K6:K36)</f>
        <v>0.10378</v>
      </c>
      <c r="L40" s="153"/>
      <c r="M40" s="153">
        <f>MAX(M6:M36)</f>
        <v>5.9499999999989086</v>
      </c>
      <c r="N40" s="153">
        <f>MAX(N6:N36)</f>
        <v>733.97</v>
      </c>
      <c r="O40" s="200"/>
      <c r="P40" s="153">
        <f>MAX(P6:P36)</f>
        <v>538.07000000000005</v>
      </c>
      <c r="Q40" s="317"/>
      <c r="R40" s="323">
        <f>MAX(R6:R36)</f>
        <v>0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53" t="s">
        <v>11</v>
      </c>
      <c r="F42" s="353"/>
      <c r="G42" s="353"/>
      <c r="H42" s="353"/>
      <c r="I42" s="353"/>
    </row>
    <row r="43" spans="1:20" x14ac:dyDescent="0.2">
      <c r="A43" s="1"/>
    </row>
    <row r="45" spans="1:20" x14ac:dyDescent="0.2">
      <c r="B45" s="350" t="s">
        <v>10</v>
      </c>
      <c r="C45" s="350"/>
      <c r="D45" s="351"/>
      <c r="E45" s="19">
        <f>SUM(C37-E37)</f>
        <v>148.65185999999912</v>
      </c>
      <c r="F45" s="3"/>
      <c r="H45" s="350" t="s">
        <v>9</v>
      </c>
      <c r="I45" s="350"/>
      <c r="J45" s="350"/>
      <c r="K45" s="20">
        <f>SUM(E45-E49)</f>
        <v>1.1714339999989534</v>
      </c>
    </row>
    <row r="46" spans="1:20" x14ac:dyDescent="0.2">
      <c r="B46" s="349" t="s">
        <v>8</v>
      </c>
      <c r="C46" s="349"/>
      <c r="D46" s="349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50" t="s">
        <v>7</v>
      </c>
      <c r="C49" s="350"/>
      <c r="D49" s="350"/>
      <c r="E49" s="20">
        <f>SUM(M37-K37-I37)</f>
        <v>147.48042600000016</v>
      </c>
      <c r="H49" s="348" t="s">
        <v>6</v>
      </c>
      <c r="I49" s="348"/>
      <c r="J49" s="348"/>
      <c r="K49" s="19">
        <f>SUMIF(C6:C36,"&gt;0")/COUNTIF(C6:C36,"&gt;0")</f>
        <v>5.0819999999999705</v>
      </c>
    </row>
    <row r="50" spans="2:11" x14ac:dyDescent="0.2">
      <c r="B50" s="349" t="s">
        <v>5</v>
      </c>
      <c r="C50" s="349"/>
      <c r="D50" s="349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50" t="s">
        <v>4</v>
      </c>
      <c r="C53" s="350"/>
      <c r="D53" s="350"/>
      <c r="E53" s="20">
        <f>SUM(E37-G37-I37)</f>
        <v>0.71663999999999772</v>
      </c>
      <c r="H53" s="350" t="s">
        <v>3</v>
      </c>
      <c r="I53" s="350"/>
      <c r="J53" s="350"/>
      <c r="K53" s="20">
        <f>MAX(C6:C36)</f>
        <v>6.5499999999992724</v>
      </c>
    </row>
    <row r="54" spans="2:11" x14ac:dyDescent="0.2">
      <c r="B54" s="349" t="s">
        <v>2</v>
      </c>
      <c r="C54" s="349"/>
      <c r="D54" s="349"/>
    </row>
    <row r="55" spans="2:11" x14ac:dyDescent="0.2">
      <c r="B55" s="349" t="s">
        <v>1</v>
      </c>
      <c r="C55" s="349"/>
      <c r="D55" s="349"/>
      <c r="E55" s="17"/>
    </row>
    <row r="56" spans="2:11" x14ac:dyDescent="0.2">
      <c r="B56" s="349" t="s">
        <v>0</v>
      </c>
      <c r="C56" s="349"/>
      <c r="D56" s="349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20 A22:T22 A21:N21 Q21:T21 A23:M23 Q23:T23 A24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35" sqref="A35:XFD35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9" ht="13.15" customHeight="1" thickBot="1" x14ac:dyDescent="0.3">
      <c r="A2" s="378" t="s">
        <v>52</v>
      </c>
      <c r="B2" s="379"/>
      <c r="C2" s="379"/>
      <c r="D2" s="379"/>
      <c r="E2" s="379"/>
      <c r="F2" s="379"/>
      <c r="G2" s="379"/>
      <c r="H2" s="379"/>
      <c r="I2" s="379"/>
      <c r="J2" s="379"/>
      <c r="K2" s="183"/>
      <c r="L2" s="377" t="s">
        <v>81</v>
      </c>
      <c r="M2" s="377"/>
      <c r="N2" s="375" t="s">
        <v>123</v>
      </c>
      <c r="O2" s="376"/>
    </row>
    <row r="3" spans="1:29" ht="13.5" customHeight="1" thickBot="1" x14ac:dyDescent="0.25">
      <c r="A3" s="363" t="s">
        <v>24</v>
      </c>
      <c r="B3" s="366" t="s">
        <v>53</v>
      </c>
      <c r="C3" s="366" t="s">
        <v>28</v>
      </c>
      <c r="D3" s="369" t="s">
        <v>117</v>
      </c>
      <c r="E3" s="372" t="s">
        <v>29</v>
      </c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4"/>
      <c r="B4" s="367"/>
      <c r="C4" s="367"/>
      <c r="D4" s="370"/>
      <c r="E4" s="358" t="s">
        <v>30</v>
      </c>
      <c r="F4" s="359"/>
      <c r="G4" s="359"/>
      <c r="H4" s="359" t="s">
        <v>31</v>
      </c>
      <c r="I4" s="359"/>
      <c r="J4" s="52" t="s">
        <v>32</v>
      </c>
      <c r="K4" s="360" t="s">
        <v>33</v>
      </c>
      <c r="L4" s="360"/>
      <c r="M4" s="360" t="s">
        <v>34</v>
      </c>
      <c r="N4" s="361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5"/>
      <c r="B5" s="368"/>
      <c r="C5" s="368"/>
      <c r="D5" s="371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61</v>
      </c>
      <c r="C6" s="154">
        <f>'[1]1'!$F$5</f>
        <v>0</v>
      </c>
      <c r="D6" s="136">
        <f>'[2]1'!$P$31</f>
        <v>19.166666666666668</v>
      </c>
      <c r="E6" s="271">
        <f>'[2]1'!$P$12</f>
        <v>8.8800000000000008</v>
      </c>
      <c r="F6" s="269">
        <f>'[2]1'!$P$21</f>
        <v>2.3083333333333331</v>
      </c>
      <c r="G6" s="266">
        <f>'[2]1'!$P$32</f>
        <v>0.13366666666666666</v>
      </c>
      <c r="H6" s="267">
        <f>'[2]1'!$P$10</f>
        <v>8.49</v>
      </c>
      <c r="I6" s="268">
        <f>'[2]1'!$P$30</f>
        <v>8.7783333333333342</v>
      </c>
      <c r="J6" s="267">
        <f>'[2]1'!$P$34</f>
        <v>3.6216666666666666</v>
      </c>
      <c r="K6" s="272">
        <f>'[2]1'!$P$9</f>
        <v>150</v>
      </c>
      <c r="L6" s="272">
        <f>'[2]1'!$P$29</f>
        <v>160</v>
      </c>
      <c r="M6" s="272">
        <f>'[2]1'!$P$7</f>
        <v>110</v>
      </c>
      <c r="N6" s="272">
        <f>'[2]1'!$P$27</f>
        <v>104.66666666666667</v>
      </c>
      <c r="O6" s="272">
        <f>'[2]1'!$P$28</f>
        <v>6.666666666666667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66</v>
      </c>
      <c r="C7" s="154">
        <f>'[1]2'!$F$5</f>
        <v>0</v>
      </c>
      <c r="D7" s="136">
        <f>'[2]2'!$P$31</f>
        <v>19</v>
      </c>
      <c r="E7" s="271">
        <f>'[2]2'!$P$12</f>
        <v>9.76</v>
      </c>
      <c r="F7" s="269">
        <f>'[2]2'!$P$21</f>
        <v>2.7383333333333333</v>
      </c>
      <c r="G7" s="266">
        <f>'[2]2'!$P$32</f>
        <v>0.11433333333333333</v>
      </c>
      <c r="H7" s="267">
        <f>'[2]2'!$P$10</f>
        <v>8.3800000000000008</v>
      </c>
      <c r="I7" s="268">
        <f>'[2]2'!$P$30</f>
        <v>8.7333333333333325</v>
      </c>
      <c r="J7" s="267">
        <f>'[2]2'!$P$34</f>
        <v>3.5148333333333333</v>
      </c>
      <c r="K7" s="272">
        <f>'[2]2'!$P$9</f>
        <v>150</v>
      </c>
      <c r="L7" s="272">
        <f>'[2]2'!$P$29</f>
        <v>153.33333333333334</v>
      </c>
      <c r="M7" s="272">
        <f>'[2]2'!$P$7</f>
        <v>110</v>
      </c>
      <c r="N7" s="288">
        <f>'[2]2'!$P$27</f>
        <v>99.333333333333329</v>
      </c>
      <c r="O7" s="288">
        <f>'[2]2'!$P$28</f>
        <v>5.666666666666667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39</v>
      </c>
      <c r="C8" s="154">
        <f>'[1]3'!$F$5</f>
        <v>0.2</v>
      </c>
      <c r="D8" s="136">
        <f>'[2]3'!$P$31</f>
        <v>19</v>
      </c>
      <c r="E8" s="271">
        <f>'[2]3'!$P$12</f>
        <v>16</v>
      </c>
      <c r="F8" s="269">
        <f>'[2]3'!$P$21</f>
        <v>2.0575000000000001</v>
      </c>
      <c r="G8" s="266">
        <f>'[2]3'!$P$32</f>
        <v>0.13733333333333334</v>
      </c>
      <c r="H8" s="267">
        <f>'[2]3'!$P$10</f>
        <v>8.5299999999999994</v>
      </c>
      <c r="I8" s="268">
        <f>'[2]3'!$P$30</f>
        <v>8.7433333333333341</v>
      </c>
      <c r="J8" s="267">
        <f>'[2]3'!$P$34</f>
        <v>3.8008333333333333</v>
      </c>
      <c r="K8" s="272">
        <f>'[2]3'!$P$9</f>
        <v>140</v>
      </c>
      <c r="L8" s="272">
        <f>'[2]3'!$P$29</f>
        <v>157</v>
      </c>
      <c r="M8" s="272">
        <f>'[2]3'!$P$7</f>
        <v>115</v>
      </c>
      <c r="N8" s="272">
        <f>'[2]3'!$P$27</f>
        <v>92</v>
      </c>
      <c r="O8" s="272">
        <f>'[2]3'!$P$28</f>
        <v>8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56</v>
      </c>
      <c r="C9" s="154">
        <f>'[1]4'!$F$5</f>
        <v>0.1</v>
      </c>
      <c r="D9" s="136">
        <f>'[2]4'!$P$31</f>
        <v>18.333333333333332</v>
      </c>
      <c r="E9" s="271">
        <f>'[2]4'!$P$12</f>
        <v>9.43</v>
      </c>
      <c r="F9" s="269">
        <f>'[2]4'!$P$21</f>
        <v>2.3416666666666663</v>
      </c>
      <c r="G9" s="266">
        <f>'[2]4'!$P$32</f>
        <v>0.14933333333333335</v>
      </c>
      <c r="H9" s="267">
        <f>'[2]4'!$P$10</f>
        <v>8.4499999999999993</v>
      </c>
      <c r="I9" s="268">
        <f>'[2]4'!$P$30</f>
        <v>8.8549999999999986</v>
      </c>
      <c r="J9" s="267">
        <f>'[2]4'!$P$34</f>
        <v>3.8766666666666669</v>
      </c>
      <c r="K9" s="272">
        <f>'[2]4'!$P$9</f>
        <v>140</v>
      </c>
      <c r="L9" s="272">
        <f>'[2]4'!$P$29</f>
        <v>147</v>
      </c>
      <c r="M9" s="272">
        <f>'[2]4'!$P$7</f>
        <v>120</v>
      </c>
      <c r="N9" s="272">
        <f>'[2]4'!$P$27</f>
        <v>84.666666666666671</v>
      </c>
      <c r="O9" s="272">
        <f>'[2]4'!$P$28</f>
        <v>7.666666666666667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62</v>
      </c>
      <c r="C10" s="154">
        <f>'[1]5'!$F$5</f>
        <v>0</v>
      </c>
      <c r="D10" s="136">
        <f>'[2]5'!$P$31</f>
        <v>18.666666666666668</v>
      </c>
      <c r="E10" s="271">
        <f>'[2]5'!$P$12</f>
        <v>10</v>
      </c>
      <c r="F10" s="269">
        <f>'[2]5'!$P$21</f>
        <v>1.9325000000000001</v>
      </c>
      <c r="G10" s="266">
        <f>'[2]5'!$P$32</f>
        <v>0.12816666666666668</v>
      </c>
      <c r="H10" s="267">
        <f>'[2]5'!$P$10</f>
        <v>8.42</v>
      </c>
      <c r="I10" s="268">
        <f>'[2]5'!$P$30</f>
        <v>8.7233333333333345</v>
      </c>
      <c r="J10" s="267">
        <f>'[2]5'!$P$34</f>
        <v>3.7075</v>
      </c>
      <c r="K10" s="272">
        <f>'[2]5'!$P$9</f>
        <v>140</v>
      </c>
      <c r="L10" s="272">
        <f>'[2]5'!$P$29</f>
        <v>148.66666666666666</v>
      </c>
      <c r="M10" s="272">
        <f>'[2]5'!$P$7</f>
        <v>111</v>
      </c>
      <c r="N10" s="272">
        <f>'[2]5'!$P$27</f>
        <v>90.333333333333329</v>
      </c>
      <c r="O10" s="272">
        <f>'[2]5'!$P$28</f>
        <v>2.3333333333333335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64</v>
      </c>
      <c r="C11" s="154">
        <f>'[1]6'!$F$5</f>
        <v>0.3</v>
      </c>
      <c r="D11" s="136">
        <f>'[2]6'!$P$31</f>
        <v>18.5</v>
      </c>
      <c r="E11" s="271">
        <f>'[2]6'!$P$12</f>
        <v>8.41</v>
      </c>
      <c r="F11" s="269">
        <f>'[2]6'!$P$21</f>
        <v>2.2549999999999999</v>
      </c>
      <c r="G11" s="266">
        <f>'[2]6'!$P$32</f>
        <v>0.10799999999999998</v>
      </c>
      <c r="H11" s="267">
        <f>'[2]6'!$P$10</f>
        <v>8.34</v>
      </c>
      <c r="I11" s="268">
        <f>'[2]6'!$P$30</f>
        <v>8.7766666666666655</v>
      </c>
      <c r="J11" s="267">
        <f>'[2]6'!$P$34</f>
        <v>3.6483333333333334</v>
      </c>
      <c r="K11" s="272">
        <f>'[2]6'!$P$9</f>
        <v>150</v>
      </c>
      <c r="L11" s="272">
        <f>'[2]6'!$P$29</f>
        <v>157.33333333333334</v>
      </c>
      <c r="M11" s="272">
        <f>'[2]6'!$P$7</f>
        <v>115</v>
      </c>
      <c r="N11" s="272">
        <f>'[2]6'!$P$27</f>
        <v>107.66666666666667</v>
      </c>
      <c r="O11" s="272">
        <f>'[2]6'!$P$28</f>
        <v>6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73</v>
      </c>
      <c r="C12" s="154">
        <f>'[1]7'!$F$5</f>
        <v>0</v>
      </c>
      <c r="D12" s="136">
        <f>'[2]7'!$P$31</f>
        <v>18.333333333333332</v>
      </c>
      <c r="E12" s="271">
        <f>'[2]7'!$P$12</f>
        <v>10.1</v>
      </c>
      <c r="F12" s="269">
        <f>'[2]7'!$P$21</f>
        <v>2.8319999999999999</v>
      </c>
      <c r="G12" s="266">
        <f>'[2]7'!$P$32</f>
        <v>0.122</v>
      </c>
      <c r="H12" s="267">
        <f>'[2]7'!$P$10</f>
        <v>8.41</v>
      </c>
      <c r="I12" s="268">
        <f>'[2]7'!$P$30</f>
        <v>8.7833333333333332</v>
      </c>
      <c r="J12" s="267">
        <f>'[2]7'!$P$34</f>
        <v>3.9533333333333331</v>
      </c>
      <c r="K12" s="272">
        <f>'[2]7'!$P$9</f>
        <v>144</v>
      </c>
      <c r="L12" s="272">
        <f>'[2]7'!$P$29</f>
        <v>155.33333333333334</v>
      </c>
      <c r="M12" s="272">
        <f>'[2]7'!$P$7</f>
        <v>112</v>
      </c>
      <c r="N12" s="272">
        <f>'[2]7'!$P$27</f>
        <v>95</v>
      </c>
      <c r="O12" s="272">
        <f>'[2]7'!$P$28</f>
        <v>3.6666666666666665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70</v>
      </c>
      <c r="C13" s="154">
        <f>'[1]8'!$F$5</f>
        <v>0</v>
      </c>
      <c r="D13" s="136">
        <f>'[2]8'!$P$31</f>
        <v>19.5</v>
      </c>
      <c r="E13" s="271">
        <f>'[2]8'!$P$12</f>
        <v>10.5</v>
      </c>
      <c r="F13" s="269">
        <f>'[2]8'!$P$21</f>
        <v>1.72</v>
      </c>
      <c r="G13" s="266">
        <f>'[2]8'!$P$32</f>
        <v>0.11566666666666665</v>
      </c>
      <c r="H13" s="267">
        <f>'[2]8'!$P$10</f>
        <v>8.52</v>
      </c>
      <c r="I13" s="268">
        <f>'[2]8'!$P$30</f>
        <v>8.7750000000000004</v>
      </c>
      <c r="J13" s="267">
        <f>'[2]8'!$P$34</f>
        <v>3.8166666666666664</v>
      </c>
      <c r="K13" s="272">
        <f>'[2]8'!$P$9</f>
        <v>160</v>
      </c>
      <c r="L13" s="272">
        <f>'[2]8'!$P$29</f>
        <v>153</v>
      </c>
      <c r="M13" s="272">
        <f>'[2]8'!$P$7</f>
        <v>110</v>
      </c>
      <c r="N13" s="272">
        <f>'[2]8'!$P$27</f>
        <v>96.666666666666671</v>
      </c>
      <c r="O13" s="272">
        <f>'[2]8'!$P$28</f>
        <v>3.3333333333333335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59</v>
      </c>
      <c r="C14" s="154">
        <f>'[1]9'!$F$5</f>
        <v>0.1</v>
      </c>
      <c r="D14" s="136">
        <f>'[2]9'!$P$31</f>
        <v>19</v>
      </c>
      <c r="E14" s="271">
        <f>'[2]9'!$P$12</f>
        <v>14.3</v>
      </c>
      <c r="F14" s="269">
        <f>'[2]9'!$P$21</f>
        <v>1.8416666666666666</v>
      </c>
      <c r="G14" s="266">
        <f>'[2]9'!$P$32</f>
        <v>0.11716666666666666</v>
      </c>
      <c r="H14" s="267">
        <f>'[2]9'!$P$10</f>
        <v>8.92</v>
      </c>
      <c r="I14" s="268">
        <f>'[2]9'!$P$30</f>
        <v>8.8083333333333336</v>
      </c>
      <c r="J14" s="267">
        <f>'[2]9'!$P$34</f>
        <v>3.8341666666666661</v>
      </c>
      <c r="K14" s="272">
        <f>'[2]9'!$P$9</f>
        <v>149</v>
      </c>
      <c r="L14" s="272">
        <f>'[2]9'!$P$29</f>
        <v>152.66666666666666</v>
      </c>
      <c r="M14" s="272">
        <f>'[2]9'!$P$7</f>
        <v>115</v>
      </c>
      <c r="N14" s="272">
        <f>'[2]9'!$P$27</f>
        <v>92.333333333333329</v>
      </c>
      <c r="O14" s="272">
        <f>'[2]9'!$P$28</f>
        <v>6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63</v>
      </c>
      <c r="C15" s="154">
        <f>'[1]10'!$F$5</f>
        <v>0</v>
      </c>
      <c r="D15" s="136">
        <f>'[2]10'!$P$31</f>
        <v>19.5</v>
      </c>
      <c r="E15" s="271">
        <f>'[2]10'!$P$12</f>
        <v>10.3</v>
      </c>
      <c r="F15" s="269">
        <f>'[2]10'!$P$21</f>
        <v>1.9000000000000001</v>
      </c>
      <c r="G15" s="266">
        <f>'[2]10'!$P$32</f>
        <v>8.8833333333333334E-2</v>
      </c>
      <c r="H15" s="267">
        <f>'[2]10'!$P$10</f>
        <v>8.84</v>
      </c>
      <c r="I15" s="268">
        <f>'[2]10'!$P$30</f>
        <v>7.4978333333333333</v>
      </c>
      <c r="J15" s="267">
        <f>'[2]10'!$P$34</f>
        <v>3.8458333333333332</v>
      </c>
      <c r="K15" s="272">
        <f>'[2]10'!$P$9</f>
        <v>143</v>
      </c>
      <c r="L15" s="272">
        <f>'[2]10'!$P$29</f>
        <v>147.66666666666666</v>
      </c>
      <c r="M15" s="272">
        <f>'[2]10'!$P$7</f>
        <v>114</v>
      </c>
      <c r="N15" s="272">
        <f>'[2]10'!$P$27</f>
        <v>90</v>
      </c>
      <c r="O15" s="272">
        <f>'[2]10'!$P$28</f>
        <v>5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70</v>
      </c>
      <c r="C16" s="154">
        <f>'[1]11'!$F$5</f>
        <v>0</v>
      </c>
      <c r="D16" s="136">
        <f>'[2]11'!$P$31</f>
        <v>19.5</v>
      </c>
      <c r="E16" s="271">
        <f>'[2]11'!$P$12</f>
        <v>6.83</v>
      </c>
      <c r="F16" s="269">
        <f>'[2]11'!$P$21</f>
        <v>1.7239999999999998</v>
      </c>
      <c r="G16" s="266">
        <f>'[2]11'!$P$32</f>
        <v>0.10199999999999999</v>
      </c>
      <c r="H16" s="267">
        <f>'[2]11'!$P$10</f>
        <v>8.43</v>
      </c>
      <c r="I16" s="268">
        <f>'[2]11'!$P$30</f>
        <v>8.7983333333333338</v>
      </c>
      <c r="J16" s="267">
        <f>'[2]11'!$P$34</f>
        <v>3.8408333333333329</v>
      </c>
      <c r="K16" s="272">
        <f>'[2]11'!$P$9</f>
        <v>143</v>
      </c>
      <c r="L16" s="272">
        <f>'[2]11'!$P$29</f>
        <v>152.33333333333334</v>
      </c>
      <c r="M16" s="272">
        <f>'[2]11'!$P$7</f>
        <v>115</v>
      </c>
      <c r="N16" s="272">
        <f>'[2]11'!$P$27</f>
        <v>94.666666666666671</v>
      </c>
      <c r="O16" s="272">
        <f>'[2]11'!$P$28</f>
        <v>4.666666666666667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46</v>
      </c>
      <c r="C17" s="154">
        <f>'[1]12'!$F$5</f>
        <v>0.04</v>
      </c>
      <c r="D17" s="136">
        <f>'[2]12'!$P$31</f>
        <v>19.5</v>
      </c>
      <c r="E17" s="271">
        <f>'[2]12'!$P$12</f>
        <v>8.6300000000000008</v>
      </c>
      <c r="F17" s="269">
        <f>'[2]12'!$P$21</f>
        <v>1.7449999999999999</v>
      </c>
      <c r="G17" s="266">
        <f>'[2]12'!$P$32</f>
        <v>0.16466666666666666</v>
      </c>
      <c r="H17" s="267">
        <f>'[2]12'!$P$10</f>
        <v>8.76</v>
      </c>
      <c r="I17" s="268">
        <f>'[2]12'!$P$30</f>
        <v>8.7683333333333326</v>
      </c>
      <c r="J17" s="267">
        <f>'[2]12'!$P$34</f>
        <v>3.6933333333333334</v>
      </c>
      <c r="K17" s="272">
        <f>'[2]12'!$P$9</f>
        <v>151</v>
      </c>
      <c r="L17" s="272">
        <f>'[2]12'!$P$29</f>
        <v>153.66666666666666</v>
      </c>
      <c r="M17" s="272">
        <f>'[2]12'!$P$7</f>
        <v>115</v>
      </c>
      <c r="N17" s="272">
        <f>'[2]12'!$P$27</f>
        <v>93.333333333333329</v>
      </c>
      <c r="O17" s="272">
        <f>'[2]12'!$P$28</f>
        <v>5.333333333333333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45</v>
      </c>
      <c r="C18" s="154">
        <f>'[1]13'!$F$5</f>
        <v>0</v>
      </c>
      <c r="D18" s="136">
        <f>'[2]13'!$P$31</f>
        <v>18.833333333333332</v>
      </c>
      <c r="E18" s="271">
        <f>'[2]13'!$P$12</f>
        <v>13</v>
      </c>
      <c r="F18" s="269">
        <f>'[2]13'!$P$21</f>
        <v>1.496</v>
      </c>
      <c r="G18" s="266">
        <f>'[2]13'!$P$32</f>
        <v>0.14899999999999999</v>
      </c>
      <c r="H18" s="267">
        <f>'[2]13'!$P$10</f>
        <v>8.48</v>
      </c>
      <c r="I18" s="268">
        <f>'[2]13'!$P$30</f>
        <v>8.836666666666666</v>
      </c>
      <c r="J18" s="267">
        <f>'[2]13'!$P$34</f>
        <v>3.4825000000000004</v>
      </c>
      <c r="K18" s="272">
        <f>'[2]13'!$P$9</f>
        <v>147</v>
      </c>
      <c r="L18" s="272">
        <f>'[2]13'!$P$29</f>
        <v>148.33333333333334</v>
      </c>
      <c r="M18" s="272">
        <f>'[2]13'!$P$7</f>
        <v>115</v>
      </c>
      <c r="N18" s="272">
        <f>'[2]13'!$P$27</f>
        <v>92.666666666666671</v>
      </c>
      <c r="O18" s="272">
        <f>'[2]13'!$P$28</f>
        <v>7.333333333333333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46</v>
      </c>
      <c r="C19" s="154">
        <f>'[1]14'!$F$5</f>
        <v>0</v>
      </c>
      <c r="D19" s="136">
        <f>'[2]14'!$P$31</f>
        <v>18</v>
      </c>
      <c r="E19" s="271">
        <f>'[2]14'!$P$12</f>
        <v>16.2</v>
      </c>
      <c r="F19" s="269">
        <f>'[2]14'!$P$21</f>
        <v>1.97</v>
      </c>
      <c r="G19" s="266">
        <f>'[2]14'!$P$32</f>
        <v>0.13383333333333333</v>
      </c>
      <c r="H19" s="267">
        <f>'[2]14'!$P$10</f>
        <v>8.69</v>
      </c>
      <c r="I19" s="268">
        <f>'[2]14'!$P$30</f>
        <v>8.81</v>
      </c>
      <c r="J19" s="267">
        <f>'[2]14'!$P$34</f>
        <v>3.5366666666666671</v>
      </c>
      <c r="K19" s="272">
        <f>'[2]14'!$P$9</f>
        <v>156</v>
      </c>
      <c r="L19" s="272">
        <f>'[2]14'!$P$29</f>
        <v>153.66666666666666</v>
      </c>
      <c r="M19" s="272">
        <f>'[2]14'!$P$7</f>
        <v>119</v>
      </c>
      <c r="N19" s="272">
        <f>'[2]14'!$P$27</f>
        <v>91.666666666666671</v>
      </c>
      <c r="O19" s="272">
        <f>'[2]14'!$P$28</f>
        <v>3.6666666666666665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50</v>
      </c>
      <c r="C20" s="154">
        <f>'[1]15'!$F$5</f>
        <v>0</v>
      </c>
      <c r="D20" s="136">
        <f>'[2]15'!$P$31</f>
        <v>17.5</v>
      </c>
      <c r="E20" s="271">
        <f>'[2]15'!$P$12</f>
        <v>11.3</v>
      </c>
      <c r="F20" s="269">
        <f>'[2]15'!$P$21</f>
        <v>2.08</v>
      </c>
      <c r="G20" s="266">
        <f>'[2]15'!$P$32</f>
        <v>0.17450000000000002</v>
      </c>
      <c r="H20" s="267">
        <f>'[2]15'!$P$10</f>
        <v>8.59</v>
      </c>
      <c r="I20" s="268">
        <f>'[2]15'!$P$30</f>
        <v>8.7199999999999989</v>
      </c>
      <c r="J20" s="267">
        <f>'[2]15'!$P$34</f>
        <v>3.5399999999999996</v>
      </c>
      <c r="K20" s="272">
        <f>'[2]15'!$P$9</f>
        <v>155</v>
      </c>
      <c r="L20" s="272">
        <f>'[2]15'!$P$29</f>
        <v>153.33333333333334</v>
      </c>
      <c r="M20" s="272">
        <f>'[2]15'!$P$7</f>
        <v>113</v>
      </c>
      <c r="N20" s="272">
        <f>'[2]15'!$P$27</f>
        <v>92.333333333333329</v>
      </c>
      <c r="O20" s="272">
        <f>'[2]15'!$P$28</f>
        <v>4.333333333333333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</v>
      </c>
      <c r="D21" s="136">
        <f>'[2]16'!$P$31</f>
        <v>18.166666666666668</v>
      </c>
      <c r="E21" s="271">
        <f>'[2]16'!$P$12</f>
        <v>13.6</v>
      </c>
      <c r="F21" s="269">
        <f>'[2]16'!$P$21</f>
        <v>2.0840000000000001</v>
      </c>
      <c r="G21" s="266">
        <f>'[2]16'!$P$32</f>
        <v>0.15866666666666665</v>
      </c>
      <c r="H21" s="267">
        <f>'[2]16'!$P$10</f>
        <v>8.43</v>
      </c>
      <c r="I21" s="268">
        <f>'[2]16'!$P$30</f>
        <v>8.8566666666666656</v>
      </c>
      <c r="J21" s="267">
        <f>'[2]16'!$P$34</f>
        <v>3.4591666666666665</v>
      </c>
      <c r="K21" s="272">
        <f>'[2]16'!$P$9</f>
        <v>162</v>
      </c>
      <c r="L21" s="272">
        <f>'[2]16'!$P$29</f>
        <v>153.66666666666666</v>
      </c>
      <c r="M21" s="272">
        <f>'[2]16'!$P$7</f>
        <v>118</v>
      </c>
      <c r="N21" s="272">
        <f>'[2]16'!$P$27</f>
        <v>86.666666666666671</v>
      </c>
      <c r="O21" s="272">
        <f>'[2]16'!$P$28</f>
        <v>6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v>62</v>
      </c>
      <c r="C22" s="154">
        <f>'[1]17'!$F$5</f>
        <v>0</v>
      </c>
      <c r="D22" s="136">
        <v>20</v>
      </c>
      <c r="E22" s="271">
        <f>'[2]17'!$P$12</f>
        <v>22.1</v>
      </c>
      <c r="F22" s="269">
        <f>'[2]17'!$P$21</f>
        <v>1.9979999999999998</v>
      </c>
      <c r="G22" s="266">
        <f>'[2]17'!$P$32</f>
        <v>0.12066666666666666</v>
      </c>
      <c r="H22" s="267">
        <f>'[2]17'!$P$10</f>
        <v>8.59</v>
      </c>
      <c r="I22" s="268">
        <f>'[2]17'!$P$30</f>
        <v>8.8616666666666664</v>
      </c>
      <c r="J22" s="267">
        <f>'[2]17'!$P$34</f>
        <v>2.3124999999999996</v>
      </c>
      <c r="K22" s="272">
        <f>'[2]17'!$P$9</f>
        <v>150</v>
      </c>
      <c r="L22" s="272">
        <f>'[2]17'!$P$29</f>
        <v>153.5</v>
      </c>
      <c r="M22" s="272">
        <f>'[2]17'!$P$7</f>
        <v>120</v>
      </c>
      <c r="N22" s="272">
        <f>'[2]17'!$P$27</f>
        <v>87</v>
      </c>
      <c r="O22" s="272">
        <f>'[2]17'!$P$28</f>
        <v>6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49</v>
      </c>
      <c r="C23" s="154">
        <f>'[1]18'!$F$5</f>
        <v>0</v>
      </c>
      <c r="D23" s="136">
        <f>'[2]18'!$P$31</f>
        <v>18</v>
      </c>
      <c r="E23" s="271">
        <f>'[2]18'!$P$12</f>
        <v>15.8</v>
      </c>
      <c r="F23" s="269">
        <f>'[2]18'!$P$21</f>
        <v>2.0533333333333332</v>
      </c>
      <c r="G23" s="266">
        <f>'[2]18'!$P$32</f>
        <v>0.12549999999999997</v>
      </c>
      <c r="H23" s="267">
        <f>'[2]18'!$P$10</f>
        <v>8.7200000000000006</v>
      </c>
      <c r="I23" s="268">
        <f>'[2]18'!$P$30</f>
        <v>8.7916666666666661</v>
      </c>
      <c r="J23" s="267">
        <f>'[2]18'!$P$34</f>
        <v>3.4350000000000001</v>
      </c>
      <c r="K23" s="272">
        <f>'[2]18'!$P$9</f>
        <v>156</v>
      </c>
      <c r="L23" s="272">
        <f>'[2]18'!$P$29</f>
        <v>157.33333333333334</v>
      </c>
      <c r="M23" s="272">
        <f>'[2]18'!$P$7</f>
        <v>117</v>
      </c>
      <c r="N23" s="272">
        <f>'[2]18'!$P$27</f>
        <v>89.666666666666671</v>
      </c>
      <c r="O23" s="272">
        <f>'[2]18'!$P$28</f>
        <v>4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64</v>
      </c>
      <c r="C24" s="154">
        <f>'[1]19'!$F$5</f>
        <v>0</v>
      </c>
      <c r="D24" s="136">
        <f>'[2]19'!$P$31</f>
        <v>18.666666666666668</v>
      </c>
      <c r="E24" s="271">
        <f>'[2]19'!$P$12</f>
        <v>9.68</v>
      </c>
      <c r="F24" s="269">
        <f>'[2]19'!$P$21</f>
        <v>1.8</v>
      </c>
      <c r="G24" s="266">
        <f>'[2]19'!$P$32</f>
        <v>0.1555</v>
      </c>
      <c r="H24" s="267">
        <f>'[2]19'!$P$10</f>
        <v>8.6300000000000008</v>
      </c>
      <c r="I24" s="268">
        <f>'[2]19'!$P$30</f>
        <v>8.6450000000000014</v>
      </c>
      <c r="J24" s="267">
        <f>'[2]19'!$P$34</f>
        <v>3.5624999999999996</v>
      </c>
      <c r="K24" s="272">
        <f>'[2]19'!$P$9</f>
        <v>154</v>
      </c>
      <c r="L24" s="272">
        <f>'[2]19'!$P$29</f>
        <v>156.66666666666666</v>
      </c>
      <c r="M24" s="272">
        <f>'[2]19'!$P$7</f>
        <v>118</v>
      </c>
      <c r="N24" s="272">
        <f>'[2]19'!$P$27</f>
        <v>97.666666666666671</v>
      </c>
      <c r="O24" s="272">
        <f>'[2]19'!$P$28</f>
        <v>1.6666666666666667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v>59</v>
      </c>
      <c r="C25" s="154">
        <f>'[1]20'!$F$5</f>
        <v>0</v>
      </c>
      <c r="D25" s="136">
        <f>'[2]20'!$P$31</f>
        <v>18.666666666666668</v>
      </c>
      <c r="E25" s="271">
        <f>'[2]20'!$P$12</f>
        <v>6.67</v>
      </c>
      <c r="F25" s="269">
        <f>'[2]20'!$P$21</f>
        <v>1.7883333333333333</v>
      </c>
      <c r="G25" s="266">
        <f>'[2]20'!$P$32</f>
        <v>0.10366666666666664</v>
      </c>
      <c r="H25" s="267">
        <f>'[2]20'!$P$10</f>
        <v>8.61</v>
      </c>
      <c r="I25" s="268">
        <f>'[2]20'!$P$30</f>
        <v>8.7333333333333325</v>
      </c>
      <c r="J25" s="267">
        <f>'[2]20'!$P$34</f>
        <v>3.4866666666666668</v>
      </c>
      <c r="K25" s="272">
        <f>'[2]20'!$P$9</f>
        <v>154</v>
      </c>
      <c r="L25" s="272">
        <f>'[2]20'!$P$29</f>
        <v>155.33333333333334</v>
      </c>
      <c r="M25" s="272">
        <f>'[2]20'!$P$7</f>
        <v>122</v>
      </c>
      <c r="N25" s="272">
        <f>'[2]20'!$P$27</f>
        <v>95</v>
      </c>
      <c r="O25" s="272">
        <f>'[2]20'!$P$28</f>
        <v>5.333333333333333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72</v>
      </c>
      <c r="C26" s="154">
        <f>'[1]21'!$F$5</f>
        <v>0</v>
      </c>
      <c r="D26" s="136">
        <f>'[2]21'!$P$31</f>
        <v>18.166666666666668</v>
      </c>
      <c r="E26" s="271">
        <f>'[2]20'!$P$12</f>
        <v>6.67</v>
      </c>
      <c r="F26" s="269">
        <f>'[2]21'!$P$21</f>
        <v>1.998</v>
      </c>
      <c r="G26" s="266">
        <f>'[2]21'!$P$32</f>
        <v>0.10233333333333333</v>
      </c>
      <c r="H26" s="267">
        <f>'[2]21'!$P$10</f>
        <v>8.92</v>
      </c>
      <c r="I26" s="268">
        <f>'[2]21'!$P$30</f>
        <v>8.8083333333333318</v>
      </c>
      <c r="J26" s="267">
        <f>'[2]21'!$P$34</f>
        <v>3.8525000000000005</v>
      </c>
      <c r="K26" s="272">
        <f>'[2]21'!$P$9</f>
        <v>145</v>
      </c>
      <c r="L26" s="272">
        <f>'[2]21'!$P$29</f>
        <v>158.33333333333334</v>
      </c>
      <c r="M26" s="272">
        <f>'[2]21'!$P$7</f>
        <v>116</v>
      </c>
      <c r="N26" s="272">
        <f>'[2]21'!$P$27</f>
        <v>91.666666666666671</v>
      </c>
      <c r="O26" s="272">
        <f>'[2]21'!$P$28</f>
        <v>1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54</v>
      </c>
      <c r="C27" s="154">
        <f>'[1]22'!$F$5</f>
        <v>0</v>
      </c>
      <c r="D27" s="136">
        <f>'[2]22'!$P$31</f>
        <v>20</v>
      </c>
      <c r="E27" s="271">
        <f>'[2]22'!$P$12</f>
        <v>9.0500000000000007</v>
      </c>
      <c r="F27" s="269">
        <f>'[2]22'!$P$21</f>
        <v>2.6533333333333338</v>
      </c>
      <c r="G27" s="266">
        <f>'[2]22'!$P$32</f>
        <v>0.14666666666666667</v>
      </c>
      <c r="H27" s="267">
        <f>'[2]22'!$P$10</f>
        <v>8.6</v>
      </c>
      <c r="I27" s="268">
        <f>'[2]22'!$P$30</f>
        <v>8.8050000000000015</v>
      </c>
      <c r="J27" s="267">
        <f>'[2]22'!$P$34</f>
        <v>3.7041666666666662</v>
      </c>
      <c r="K27" s="272">
        <f>'[2]22'!$P$9</f>
        <v>153</v>
      </c>
      <c r="L27" s="272">
        <f>'[2]22'!$P$29</f>
        <v>158.66666666666666</v>
      </c>
      <c r="M27" s="272">
        <f>'[2]22'!$P$7</f>
        <v>120</v>
      </c>
      <c r="N27" s="272">
        <f>'[2]22'!$P$27</f>
        <v>92.666666666666671</v>
      </c>
      <c r="O27" s="272">
        <f>'[2]22'!$P$28</f>
        <v>3.3333333333333335</v>
      </c>
      <c r="P27" s="31"/>
      <c r="Q27" s="32"/>
      <c r="R27" s="32"/>
      <c r="S27" s="32"/>
    </row>
    <row r="28" spans="1:24" x14ac:dyDescent="0.2">
      <c r="A28" s="30">
        <v>23</v>
      </c>
      <c r="B28" s="135">
        <v>66</v>
      </c>
      <c r="C28" s="154">
        <f>'[1]23'!$F$5</f>
        <v>0</v>
      </c>
      <c r="D28" s="136">
        <v>20</v>
      </c>
      <c r="E28" s="271">
        <f>'[2]23'!$P$12</f>
        <v>8.7200000000000006</v>
      </c>
      <c r="F28" s="269">
        <f>'[2]23'!$P$21</f>
        <v>2.4033333333333333</v>
      </c>
      <c r="G28" s="266">
        <f>'[2]23'!$P$32</f>
        <v>0.15820000000000001</v>
      </c>
      <c r="H28" s="267">
        <f>'[2]23'!$P$10</f>
        <v>8.8000000000000007</v>
      </c>
      <c r="I28" s="268">
        <f>'[2]23'!$P$30</f>
        <v>8.854000000000001</v>
      </c>
      <c r="J28" s="267">
        <f>'[2]23'!$P$34</f>
        <v>3.7374999999999994</v>
      </c>
      <c r="K28" s="272">
        <f>'[2]23'!$P$9</f>
        <v>154</v>
      </c>
      <c r="L28" s="272">
        <f>'[2]23'!$P$29</f>
        <v>150</v>
      </c>
      <c r="M28" s="272">
        <f>'[2]23'!$P$7</f>
        <v>116</v>
      </c>
      <c r="N28" s="272">
        <f>'[2]23'!$P$27</f>
        <v>85.333333333333329</v>
      </c>
      <c r="O28" s="272">
        <f>'[2]23'!$P$28</f>
        <v>4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v>70</v>
      </c>
      <c r="C29" s="154">
        <v>0</v>
      </c>
      <c r="D29" s="136">
        <v>19</v>
      </c>
      <c r="E29" s="271">
        <f>'[2]24'!$P$12</f>
        <v>7.52</v>
      </c>
      <c r="F29" s="269">
        <f>'[2]24'!$P$21</f>
        <v>2.2633333333333332</v>
      </c>
      <c r="G29" s="266">
        <f>'[2]24'!$P$32</f>
        <v>0.15633333333333332</v>
      </c>
      <c r="H29" s="267">
        <f>'[2]24'!$P$10</f>
        <v>8.7799999999999994</v>
      </c>
      <c r="I29" s="268">
        <f>'[2]24'!$P$30</f>
        <v>8.8033333333333328</v>
      </c>
      <c r="J29" s="267">
        <f>'[2]24'!$P$34</f>
        <v>3.7674999999999987</v>
      </c>
      <c r="K29" s="272">
        <f>'[2]24'!$P$9</f>
        <v>148</v>
      </c>
      <c r="L29" s="272">
        <f>'[2]24'!$P$29</f>
        <v>147</v>
      </c>
      <c r="M29" s="272">
        <f>'[2]24'!$P$7</f>
        <v>116</v>
      </c>
      <c r="N29" s="272">
        <f>'[2]24'!$P$27</f>
        <v>86.333333333333329</v>
      </c>
      <c r="O29" s="272">
        <f>'[2]24'!$P$28</f>
        <v>4.333333333333333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58</v>
      </c>
      <c r="C30" s="154">
        <f>'[1]25'!$F$5</f>
        <v>0</v>
      </c>
      <c r="D30" s="136">
        <f>'[2]25'!$P$31</f>
        <v>20.166666666666668</v>
      </c>
      <c r="E30" s="271">
        <f>'[2]25'!$P$12</f>
        <v>8.39</v>
      </c>
      <c r="F30" s="269">
        <f>'[2]25'!$P$21</f>
        <v>1.7733333333333332</v>
      </c>
      <c r="G30" s="266">
        <f>'[2]25'!$P$32</f>
        <v>0.108</v>
      </c>
      <c r="H30" s="267">
        <f>'[2]25'!$P$10</f>
        <v>8.7200000000000006</v>
      </c>
      <c r="I30" s="268">
        <f>'[2]25'!$P$30</f>
        <v>8.7199999999999989</v>
      </c>
      <c r="J30" s="267">
        <f>'[2]25'!$P$34</f>
        <v>3.7574999999999998</v>
      </c>
      <c r="K30" s="272">
        <f>'[2]25'!$P$9</f>
        <v>147</v>
      </c>
      <c r="L30" s="272">
        <f>'[2]25'!$P$29</f>
        <v>155.33333333333334</v>
      </c>
      <c r="M30" s="272">
        <f>'[2]25'!$P$7</f>
        <v>120</v>
      </c>
      <c r="N30" s="272">
        <f>'[2]25'!$P$27</f>
        <v>95.333333333333329</v>
      </c>
      <c r="O30" s="272">
        <f>'[2]25'!$P$28</f>
        <v>6.666666666666667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66</v>
      </c>
      <c r="C31" s="154">
        <f>'[1]26'!$F$5</f>
        <v>0</v>
      </c>
      <c r="D31" s="136">
        <f>'[2]26'!$P$31</f>
        <v>20.166666666666668</v>
      </c>
      <c r="E31" s="271">
        <f>'[2]26'!$P$12</f>
        <v>9.42</v>
      </c>
      <c r="F31" s="269">
        <f>'[2]26'!$P$21</f>
        <v>1.8816666666666666</v>
      </c>
      <c r="G31" s="266">
        <f>'[2]26'!$P$32</f>
        <v>0.13016666666666668</v>
      </c>
      <c r="H31" s="267">
        <f>'[2]26'!$P$10</f>
        <v>8.67</v>
      </c>
      <c r="I31" s="268">
        <f>'[2]26'!$P$30</f>
        <v>8.75</v>
      </c>
      <c r="J31" s="267">
        <f>'[2]26'!$P$34</f>
        <v>3.5691666666666673</v>
      </c>
      <c r="K31" s="272">
        <f>'[2]26'!$P$9</f>
        <v>143</v>
      </c>
      <c r="L31" s="272">
        <f>'[2]26'!$P$29</f>
        <v>153</v>
      </c>
      <c r="M31" s="272">
        <f>'[2]26'!$P$7</f>
        <v>119</v>
      </c>
      <c r="N31" s="272">
        <f>'[2]26'!$P$27</f>
        <v>89.666666666666671</v>
      </c>
      <c r="O31" s="272">
        <f>'[2]26'!$P$28</f>
        <v>3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72</v>
      </c>
      <c r="C32" s="154">
        <f>'[1]27'!$F$5</f>
        <v>0</v>
      </c>
      <c r="D32" s="136">
        <f>'[2]27'!$P$31</f>
        <v>20.5</v>
      </c>
      <c r="E32" s="271">
        <f>'[2]27'!$P$12</f>
        <v>9.4700000000000006</v>
      </c>
      <c r="F32" s="269">
        <f>'[2]27'!$P$21</f>
        <v>1.8516666666666666</v>
      </c>
      <c r="G32" s="266">
        <f>'[2]27'!$P$32</f>
        <v>0.1295</v>
      </c>
      <c r="H32" s="267">
        <f>'[2]27'!$P$10</f>
        <v>8.6199999999999992</v>
      </c>
      <c r="I32" s="268">
        <f>'[2]27'!$P$30</f>
        <v>8.8066666666666666</v>
      </c>
      <c r="J32" s="267">
        <f>'[2]27'!$P$34</f>
        <v>3.6866666666666661</v>
      </c>
      <c r="K32" s="272">
        <f>'[2]27'!$P$9</f>
        <v>157</v>
      </c>
      <c r="L32" s="272">
        <f>'[2]27'!$P$29</f>
        <v>148.33333333333334</v>
      </c>
      <c r="M32" s="272">
        <f>'[2]27'!$P$7</f>
        <v>119</v>
      </c>
      <c r="N32" s="272">
        <f>'[2]27'!$P$27</f>
        <v>94</v>
      </c>
      <c r="O32" s="272">
        <f>'[2]27'!$P$28</f>
        <v>5.666666666666667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65</v>
      </c>
      <c r="C33" s="154">
        <f>'[1]28'!$F$5</f>
        <v>0</v>
      </c>
      <c r="D33" s="136">
        <f>'[2]28'!$P$31</f>
        <v>21.333333333333332</v>
      </c>
      <c r="E33" s="271">
        <f>'[2]28'!$P$12</f>
        <v>11.9</v>
      </c>
      <c r="F33" s="269">
        <f>'[2]28'!$P$21</f>
        <v>1.8549999999999998</v>
      </c>
      <c r="G33" s="266">
        <f>'[2]28'!$P$32</f>
        <v>0.12783333333333333</v>
      </c>
      <c r="H33" s="267">
        <f>'[2]28'!$P$10</f>
        <v>8.57</v>
      </c>
      <c r="I33" s="268">
        <f>'[2]28'!$P$30</f>
        <v>8.7583333333333329</v>
      </c>
      <c r="J33" s="267">
        <f>'[2]28'!$P$34</f>
        <v>3.5824999999999996</v>
      </c>
      <c r="K33" s="272">
        <f>'[2]28'!$P$9</f>
        <v>167</v>
      </c>
      <c r="L33" s="272">
        <f>'[2]28'!$P$29</f>
        <v>148.33333333333334</v>
      </c>
      <c r="M33" s="272">
        <f>'[2]28'!$P$7</f>
        <v>119</v>
      </c>
      <c r="N33" s="272">
        <f>'[2]28'!$P$27</f>
        <v>87.666666666666671</v>
      </c>
      <c r="O33" s="272">
        <f>'[2]28'!$P$28</f>
        <v>5.333333333333333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55</v>
      </c>
      <c r="C34" s="154">
        <f>'[1]29'!$F$5</f>
        <v>2</v>
      </c>
      <c r="D34" s="136">
        <f>'[2]29'!$P$31</f>
        <v>21.333333333333332</v>
      </c>
      <c r="E34" s="271">
        <f>'[2]29'!$P$12</f>
        <v>6.79</v>
      </c>
      <c r="F34" s="269">
        <f>'[2]29'!$P$21</f>
        <v>1.7419999999999998</v>
      </c>
      <c r="G34" s="266">
        <f>'[2]29'!$P$32</f>
        <v>0.17616666666666667</v>
      </c>
      <c r="H34" s="267">
        <f>'[2]29'!$P$10</f>
        <v>8.5500000000000007</v>
      </c>
      <c r="I34" s="268">
        <f>'[2]29'!$P$30</f>
        <v>8.6950000000000003</v>
      </c>
      <c r="J34" s="267">
        <f>'[2]29'!$P$34</f>
        <v>3.4491666666666672</v>
      </c>
      <c r="K34" s="272">
        <f>'[2]29'!$P$9</f>
        <v>154</v>
      </c>
      <c r="L34" s="272">
        <f>'[2]29'!$P$29</f>
        <v>149.66666666666666</v>
      </c>
      <c r="M34" s="272">
        <f>'[2]29'!$P$7</f>
        <v>119</v>
      </c>
      <c r="N34" s="272">
        <f>'[2]29'!$P$27</f>
        <v>98.666666666666671</v>
      </c>
      <c r="O34" s="272">
        <f>'[2]29'!$P$28</f>
        <v>4.333333333333333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63</v>
      </c>
      <c r="C35" s="154">
        <f>'[1]30'!$F$5</f>
        <v>0</v>
      </c>
      <c r="D35" s="136">
        <f>'[2]30'!$P$31</f>
        <v>20.8</v>
      </c>
      <c r="E35" s="271">
        <f>'[2]30'!$P$12</f>
        <v>12.9</v>
      </c>
      <c r="F35" s="269">
        <f>'[2]30'!$P$21</f>
        <v>1.8980000000000001</v>
      </c>
      <c r="G35" s="266">
        <f>'[2]30'!$P$32</f>
        <v>0.17619999999999997</v>
      </c>
      <c r="H35" s="267">
        <f>'[2]30'!$P$10</f>
        <v>8.6</v>
      </c>
      <c r="I35" s="268">
        <f>'[2]30'!$P$30</f>
        <v>8.6560000000000024</v>
      </c>
      <c r="J35" s="267">
        <f>'[2]30'!$P$34</f>
        <v>3.5680000000000001</v>
      </c>
      <c r="K35" s="272">
        <f>'[2]30'!$P$9</f>
        <v>149</v>
      </c>
      <c r="L35" s="272">
        <f>'[2]30'!$P$29</f>
        <v>155</v>
      </c>
      <c r="M35" s="272">
        <f>'[2]30'!$P$7</f>
        <v>118</v>
      </c>
      <c r="N35" s="272">
        <f>'[2]30'!$P$27</f>
        <v>96</v>
      </c>
      <c r="O35" s="272">
        <f>'[2]30'!$P$28</f>
        <v>5.333333333333333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0</v>
      </c>
      <c r="C36" s="154">
        <f>'[1]31'!$F$5</f>
        <v>0</v>
      </c>
      <c r="D36" s="136" t="e">
        <f>'[2]31'!$P$31</f>
        <v>#DIV/0!</v>
      </c>
      <c r="E36" s="271" t="e">
        <f>'[2]31'!$P$12</f>
        <v>#DIV/0!</v>
      </c>
      <c r="F36" s="269" t="e">
        <f>'[2]31'!$P$21</f>
        <v>#DIV/0!</v>
      </c>
      <c r="G36" s="266" t="e">
        <f>'[2]31'!$P$32</f>
        <v>#DIV/0!</v>
      </c>
      <c r="H36" s="267" t="e">
        <f>'[2]31'!$P$10</f>
        <v>#DIV/0!</v>
      </c>
      <c r="I36" s="268" t="e">
        <f>'[2]31'!$P$30</f>
        <v>#DIV/0!</v>
      </c>
      <c r="J36" s="267" t="e">
        <f>'[2]31'!$P$34</f>
        <v>#DIV/0!</v>
      </c>
      <c r="K36" s="272" t="e">
        <f>'[2]31'!$P$9</f>
        <v>#DIV/0!</v>
      </c>
      <c r="L36" s="272" t="e">
        <f>'[2]31'!$P$29</f>
        <v>#DIV/0!</v>
      </c>
      <c r="M36" s="272" t="e">
        <f>'[2]31'!$P$7</f>
        <v>#DIV/0!</v>
      </c>
      <c r="N36" s="272" t="e">
        <f>'[2]31'!$P$27</f>
        <v>#DIV/0!</v>
      </c>
      <c r="O36" s="272" t="e">
        <f>'[2]31'!$P$28</f>
        <v>#DIV/0!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2.74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58.903225806451616</v>
      </c>
      <c r="C38" s="123">
        <f>AVERAGE(C6:C36)</f>
        <v>8.8387096774193555E-2</v>
      </c>
      <c r="D38" s="270">
        <f t="shared" ref="D38:O38" si="0">AVERAGEIF(D6:D36,"&lt;&gt;#DIV/0!")</f>
        <v>19.243333333333339</v>
      </c>
      <c r="E38" s="270">
        <f t="shared" si="0"/>
        <v>10.744</v>
      </c>
      <c r="F38" s="270">
        <f t="shared" si="0"/>
        <v>2.0328444444444442</v>
      </c>
      <c r="G38" s="270">
        <f t="shared" si="0"/>
        <v>0.13379666666666667</v>
      </c>
      <c r="H38" s="270">
        <f t="shared" si="0"/>
        <v>8.6020000000000003</v>
      </c>
      <c r="I38" s="270">
        <f t="shared" si="0"/>
        <v>8.7317611111111102</v>
      </c>
      <c r="J38" s="270">
        <f t="shared" si="0"/>
        <v>3.6214555555555554</v>
      </c>
      <c r="K38" s="270">
        <f t="shared" si="0"/>
        <v>150.36666666666667</v>
      </c>
      <c r="L38" s="270">
        <f t="shared" si="0"/>
        <v>153.11666666666667</v>
      </c>
      <c r="M38" s="270">
        <f t="shared" si="0"/>
        <v>116.2</v>
      </c>
      <c r="N38" s="270">
        <f t="shared" si="0"/>
        <v>93.022222222222226</v>
      </c>
      <c r="O38" s="270">
        <f t="shared" si="0"/>
        <v>4.8555555555555561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81</v>
      </c>
      <c r="C39" s="123">
        <f>MAX(C6:C36)</f>
        <v>2</v>
      </c>
      <c r="D39" s="34" t="e">
        <f>MAX(D6:D36)</f>
        <v>#DIV/0!</v>
      </c>
      <c r="E39" s="123" t="e">
        <f>MAX(E6:E36)</f>
        <v>#DIV/0!</v>
      </c>
      <c r="F39" s="123" t="e">
        <f t="shared" ref="F39:O39" si="1">MAX(F6:F36)</f>
        <v>#DIV/0!</v>
      </c>
      <c r="G39" s="123" t="e">
        <f t="shared" si="1"/>
        <v>#DIV/0!</v>
      </c>
      <c r="H39" s="123" t="e">
        <f t="shared" si="1"/>
        <v>#DIV/0!</v>
      </c>
      <c r="I39" s="123" t="e">
        <f t="shared" si="1"/>
        <v>#DIV/0!</v>
      </c>
      <c r="J39" s="123" t="e">
        <f t="shared" si="1"/>
        <v>#DIV/0!</v>
      </c>
      <c r="K39" s="34" t="e">
        <f t="shared" si="1"/>
        <v>#DIV/0!</v>
      </c>
      <c r="L39" s="34" t="e">
        <f t="shared" si="1"/>
        <v>#DIV/0!</v>
      </c>
      <c r="M39" s="34" t="e">
        <f t="shared" si="1"/>
        <v>#DIV/0!</v>
      </c>
      <c r="N39" s="34" t="e">
        <f t="shared" si="1"/>
        <v>#DIV/0!</v>
      </c>
      <c r="O39" s="130" t="e">
        <f t="shared" si="1"/>
        <v>#DIV/0!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0</v>
      </c>
      <c r="C40" s="156">
        <f>MIN(C6:C36)</f>
        <v>0</v>
      </c>
      <c r="D40" s="132" t="e">
        <f>MIN(D6:D36)</f>
        <v>#DIV/0!</v>
      </c>
      <c r="E40" s="156" t="e">
        <f>MIN(E6:E36)</f>
        <v>#DIV/0!</v>
      </c>
      <c r="F40" s="156" t="e">
        <f t="shared" ref="F40:O40" si="2">MIN(F6:F36)</f>
        <v>#DIV/0!</v>
      </c>
      <c r="G40" s="156" t="e">
        <f t="shared" si="2"/>
        <v>#DIV/0!</v>
      </c>
      <c r="H40" s="156" t="e">
        <f t="shared" si="2"/>
        <v>#DIV/0!</v>
      </c>
      <c r="I40" s="156" t="e">
        <f t="shared" si="2"/>
        <v>#DIV/0!</v>
      </c>
      <c r="J40" s="156" t="e">
        <f t="shared" si="2"/>
        <v>#DIV/0!</v>
      </c>
      <c r="K40" s="132" t="e">
        <f t="shared" si="2"/>
        <v>#DIV/0!</v>
      </c>
      <c r="L40" s="132" t="e">
        <f t="shared" si="2"/>
        <v>#DIV/0!</v>
      </c>
      <c r="M40" s="132" t="e">
        <f t="shared" si="2"/>
        <v>#DIV/0!</v>
      </c>
      <c r="N40" s="132" t="e">
        <f t="shared" si="2"/>
        <v>#DIV/0!</v>
      </c>
      <c r="O40" s="133" t="e">
        <f t="shared" si="2"/>
        <v>#DIV/0!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1" activePane="bottomRight" state="frozen"/>
      <selection pane="topRight" activeCell="B1" sqref="B1"/>
      <selection pane="bottomLeft" activeCell="A6" sqref="A6"/>
      <selection pane="bottomRight" activeCell="G34" sqref="G34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8" t="s">
        <v>87</v>
      </c>
      <c r="C1" s="378"/>
      <c r="D1" s="378"/>
      <c r="E1" s="378"/>
      <c r="F1" s="378"/>
      <c r="G1" s="378"/>
      <c r="H1" s="43"/>
      <c r="I1" s="43"/>
      <c r="J1" s="43"/>
      <c r="K1" s="390" t="s">
        <v>124</v>
      </c>
      <c r="L1" s="390"/>
      <c r="M1" s="390"/>
      <c r="N1" s="43"/>
      <c r="O1" s="391"/>
      <c r="P1" s="392"/>
    </row>
    <row r="2" spans="1:21" ht="0.6" hidden="1" customHeight="1" thickBot="1" x14ac:dyDescent="0.25">
      <c r="A2" s="380" t="s">
        <v>24</v>
      </c>
      <c r="B2" s="383" t="s">
        <v>42</v>
      </c>
      <c r="C2" s="384"/>
      <c r="D2" s="384"/>
      <c r="E2" s="384"/>
      <c r="F2" s="384"/>
      <c r="G2" s="385"/>
      <c r="H2" s="393"/>
      <c r="I2" s="393"/>
      <c r="J2" s="393"/>
      <c r="K2" s="393"/>
      <c r="L2" s="393"/>
      <c r="M2" s="393"/>
      <c r="N2" s="393"/>
      <c r="O2" s="393"/>
      <c r="P2" s="394"/>
      <c r="Q2" s="24"/>
    </row>
    <row r="3" spans="1:21" ht="15" customHeight="1" thickTop="1" thickBot="1" x14ac:dyDescent="0.25">
      <c r="A3" s="381"/>
      <c r="B3" s="386" t="s">
        <v>82</v>
      </c>
      <c r="C3" s="388" t="s">
        <v>83</v>
      </c>
      <c r="D3" s="388" t="s">
        <v>43</v>
      </c>
      <c r="E3" s="388" t="s">
        <v>44</v>
      </c>
      <c r="F3" s="395" t="s">
        <v>103</v>
      </c>
      <c r="G3" s="366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8" t="s">
        <v>92</v>
      </c>
      <c r="N3" s="399"/>
      <c r="O3" s="399"/>
      <c r="P3" s="399"/>
      <c r="Q3" s="400"/>
    </row>
    <row r="4" spans="1:21" ht="27" customHeight="1" x14ac:dyDescent="0.2">
      <c r="A4" s="382"/>
      <c r="B4" s="387"/>
      <c r="C4" s="389"/>
      <c r="D4" s="389"/>
      <c r="E4" s="389"/>
      <c r="F4" s="396"/>
      <c r="G4" s="397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4</v>
      </c>
      <c r="C5" s="37">
        <v>24</v>
      </c>
      <c r="D5" s="37">
        <v>106</v>
      </c>
      <c r="E5" s="273">
        <v>0.51</v>
      </c>
      <c r="F5" s="159">
        <v>95</v>
      </c>
      <c r="G5" s="38">
        <v>1</v>
      </c>
      <c r="H5" s="299">
        <f>'[1]1'!$E$42</f>
        <v>51</v>
      </c>
      <c r="I5" s="300">
        <f>'[1]1'!$B$33*12.92/2</f>
        <v>2894.08</v>
      </c>
      <c r="J5" s="299">
        <f>'[1]1'!$B$42</f>
        <v>380</v>
      </c>
      <c r="K5" s="300">
        <f>'[1]1'!$F$33</f>
        <v>410.40000000000003</v>
      </c>
      <c r="L5" s="301">
        <f>'[1]1'!$H$42</f>
        <v>28</v>
      </c>
      <c r="M5" s="311">
        <f>'[1]1'!$C$34</f>
        <v>52.978929833238539</v>
      </c>
      <c r="N5" s="306">
        <f>'[1]1'!$F$34</f>
        <v>7.5127684112260535</v>
      </c>
      <c r="O5" s="306">
        <f>'[1]1'!$F$43</f>
        <v>0.93360426162896859</v>
      </c>
      <c r="P5" s="306">
        <f>'[1]1'!$C$43</f>
        <v>6.9562670474315302</v>
      </c>
      <c r="Q5" s="309">
        <f>'[1]1'!$H$43</f>
        <v>0.51256704560021804</v>
      </c>
    </row>
    <row r="6" spans="1:21" ht="14.65" customHeight="1" x14ac:dyDescent="0.2">
      <c r="A6" s="35">
        <v>2</v>
      </c>
      <c r="B6" s="36">
        <v>4</v>
      </c>
      <c r="C6" s="37">
        <v>24</v>
      </c>
      <c r="D6" s="37">
        <v>96</v>
      </c>
      <c r="E6" s="273">
        <v>0.48</v>
      </c>
      <c r="F6" s="159">
        <v>143</v>
      </c>
      <c r="G6" s="38">
        <v>1</v>
      </c>
      <c r="H6" s="299">
        <f>'[1]2'!$E$42</f>
        <v>45</v>
      </c>
      <c r="I6" s="300">
        <f>'[1]2'!$B$33*12.92/2</f>
        <v>1963.84</v>
      </c>
      <c r="J6" s="299">
        <f>'[1]2'!$B$42</f>
        <v>320</v>
      </c>
      <c r="K6" s="300">
        <f>'[1]2'!$F$33</f>
        <v>342</v>
      </c>
      <c r="L6" s="301">
        <f>'[1]2'!$H$42</f>
        <v>83</v>
      </c>
      <c r="M6" s="311">
        <f>'[1]2'!$C$34</f>
        <v>42.735466798987026</v>
      </c>
      <c r="N6" s="306">
        <f>'[1]2'!$F$34</f>
        <v>7.4423220044675551</v>
      </c>
      <c r="O6" s="306">
        <f>'[1]2'!$F$43</f>
        <v>0.97925289532467841</v>
      </c>
      <c r="P6" s="306">
        <f>'[1]2'!$C$43</f>
        <v>6.9635761445310465</v>
      </c>
      <c r="Q6" s="309">
        <f>'[1]2'!$H$43</f>
        <v>1.8061775624877401</v>
      </c>
    </row>
    <row r="7" spans="1:21" ht="14.65" customHeight="1" x14ac:dyDescent="0.2">
      <c r="A7" s="35">
        <v>3</v>
      </c>
      <c r="B7" s="36">
        <v>4</v>
      </c>
      <c r="C7" s="37">
        <v>17.5</v>
      </c>
      <c r="D7" s="37">
        <v>99</v>
      </c>
      <c r="E7" s="273">
        <v>0.96</v>
      </c>
      <c r="F7" s="159">
        <v>155</v>
      </c>
      <c r="G7" s="38">
        <v>1</v>
      </c>
      <c r="H7" s="299">
        <f>'[1]3'!$E$42</f>
        <v>32</v>
      </c>
      <c r="I7" s="300">
        <f>'[1]3'!$B$33*12.92/2</f>
        <v>1395.36</v>
      </c>
      <c r="J7" s="299">
        <f>'[1]3'!$B$42</f>
        <v>280</v>
      </c>
      <c r="K7" s="300">
        <f>'[1]3'!F$33</f>
        <v>342</v>
      </c>
      <c r="L7" s="301">
        <f>'[1]3'!$H$42</f>
        <v>42</v>
      </c>
      <c r="M7" s="311">
        <f>'[1]3'!$C$34</f>
        <v>41.619241919892403</v>
      </c>
      <c r="N7" s="306">
        <f>'[1]3'!$F$34</f>
        <v>10.20079458820892</v>
      </c>
      <c r="O7" s="306">
        <f>'[1]3'!$F$43</f>
        <v>0.95446031234703355</v>
      </c>
      <c r="P7" s="306">
        <f>'[1]3'!$C$43</f>
        <v>8.3515277330365425</v>
      </c>
      <c r="Q7" s="309">
        <f>'[1]3'!$H$43</f>
        <v>1.2527291599554815</v>
      </c>
    </row>
    <row r="8" spans="1:21" ht="14.65" customHeight="1" x14ac:dyDescent="0.2">
      <c r="A8" s="35">
        <v>4</v>
      </c>
      <c r="B8" s="36">
        <v>3</v>
      </c>
      <c r="C8" s="37">
        <v>24</v>
      </c>
      <c r="D8" s="37">
        <v>105</v>
      </c>
      <c r="E8" s="273">
        <v>0.05</v>
      </c>
      <c r="F8" s="159">
        <v>173</v>
      </c>
      <c r="G8" s="38">
        <v>1</v>
      </c>
      <c r="H8" s="299">
        <f>'[1]4'!$E$42</f>
        <v>44</v>
      </c>
      <c r="I8" s="300">
        <f>'[1]4'!$B$33*12.92/2</f>
        <v>1899.24</v>
      </c>
      <c r="J8" s="299">
        <f>'[1]4'!$B$42</f>
        <v>320</v>
      </c>
      <c r="K8" s="300">
        <f>'[1]4'!$F$33</f>
        <v>410.40000000000003</v>
      </c>
      <c r="L8" s="301">
        <f>'[1]4'!$H$42</f>
        <v>61</v>
      </c>
      <c r="M8" s="311">
        <f>'[1]4'!$C$34</f>
        <v>41.861510791348991</v>
      </c>
      <c r="N8" s="306">
        <f>'[1]4'!$F$34</f>
        <v>9.0457046127764933</v>
      </c>
      <c r="O8" s="306">
        <f>'[1]4'!$F$43</f>
        <v>0.96981238538539394</v>
      </c>
      <c r="P8" s="306">
        <f>'[1]4'!$C$43</f>
        <v>7.0531809846210471</v>
      </c>
      <c r="Q8" s="309">
        <f>'[1]4'!$H$43</f>
        <v>1.344512625193387</v>
      </c>
    </row>
    <row r="9" spans="1:21" ht="14.65" customHeight="1" x14ac:dyDescent="0.2">
      <c r="A9" s="35">
        <v>5</v>
      </c>
      <c r="B9" s="36">
        <v>3</v>
      </c>
      <c r="C9" s="37">
        <v>15</v>
      </c>
      <c r="D9" s="37">
        <v>0</v>
      </c>
      <c r="E9" s="273">
        <v>0</v>
      </c>
      <c r="F9" s="159">
        <v>0</v>
      </c>
      <c r="G9" s="38">
        <v>0</v>
      </c>
      <c r="H9" s="299">
        <f>'[1]5'!$E$42</f>
        <v>27</v>
      </c>
      <c r="I9" s="300">
        <f>'[1]5'!$B$33*12.92/2</f>
        <v>1317.84</v>
      </c>
      <c r="J9" s="299">
        <f>'[1]5'!$B$42</f>
        <v>200</v>
      </c>
      <c r="K9" s="300">
        <f>'[1]5'!$F$33</f>
        <v>256.5</v>
      </c>
      <c r="L9" s="301">
        <f>'[1]5'!$H$42</f>
        <v>29</v>
      </c>
      <c r="M9" s="311">
        <f>'[1]5'!$C$34</f>
        <v>42.249836494463821</v>
      </c>
      <c r="N9" s="306">
        <f>'[1]5'!$F$34</f>
        <v>8.2233678298048094</v>
      </c>
      <c r="O9" s="306">
        <f>'[1]5'!$F$43</f>
        <v>0.86561766629524317</v>
      </c>
      <c r="P9" s="306">
        <f>'[1]5'!$C$43</f>
        <v>6.411982713298098</v>
      </c>
      <c r="Q9" s="309">
        <f>'[1]5'!$H$43</f>
        <v>0.9297374934282242</v>
      </c>
    </row>
    <row r="10" spans="1:21" ht="14.65" customHeight="1" x14ac:dyDescent="0.2">
      <c r="A10" s="35">
        <v>6</v>
      </c>
      <c r="B10" s="36">
        <v>4</v>
      </c>
      <c r="C10" s="37">
        <v>24</v>
      </c>
      <c r="D10" s="37">
        <v>0</v>
      </c>
      <c r="E10" s="273">
        <v>0</v>
      </c>
      <c r="F10" s="159">
        <v>0</v>
      </c>
      <c r="G10" s="38">
        <v>0</v>
      </c>
      <c r="H10" s="299">
        <f>'[1]6'!$E$42</f>
        <v>47</v>
      </c>
      <c r="I10" s="300">
        <f>'[1]6'!$B$33*12.92/2</f>
        <v>2306.2199999999998</v>
      </c>
      <c r="J10" s="299">
        <f>'[1]6'!$B$42</f>
        <v>380</v>
      </c>
      <c r="K10" s="300">
        <f>'[1]6'!$F$33</f>
        <v>495.90000000000003</v>
      </c>
      <c r="L10" s="301">
        <f>'[1]6'!$H$42</f>
        <v>93</v>
      </c>
      <c r="M10" s="311">
        <f>'[1]6'!$C$34</f>
        <v>46.55306058181931</v>
      </c>
      <c r="N10" s="306">
        <f>'[1]6'!$F$34</f>
        <v>10.010173679234505</v>
      </c>
      <c r="O10" s="306">
        <f>'[1]6'!$F$43</f>
        <v>0.94873596072599664</v>
      </c>
      <c r="P10" s="306">
        <f>'[1]6'!$C$43</f>
        <v>7.670631171827206</v>
      </c>
      <c r="Q10" s="309">
        <f>'[1]6'!$H$43</f>
        <v>1.8772860499471846</v>
      </c>
    </row>
    <row r="11" spans="1:21" ht="14.65" customHeight="1" x14ac:dyDescent="0.2">
      <c r="A11" s="35">
        <v>7</v>
      </c>
      <c r="B11" s="36">
        <v>4</v>
      </c>
      <c r="C11" s="37">
        <v>20</v>
      </c>
      <c r="D11" s="37">
        <v>109</v>
      </c>
      <c r="E11" s="273">
        <v>1.29</v>
      </c>
      <c r="F11" s="159">
        <v>162</v>
      </c>
      <c r="G11" s="38">
        <v>1</v>
      </c>
      <c r="H11" s="299">
        <f>'[1]7'!$E$42</f>
        <v>36</v>
      </c>
      <c r="I11" s="300">
        <f>'[1]7'!$B$33*12.92/2</f>
        <v>2164.1</v>
      </c>
      <c r="J11" s="299">
        <f>'[1]7'!$B$42</f>
        <v>220</v>
      </c>
      <c r="K11" s="300">
        <f>'[1]7'!$F$33</f>
        <v>453.15000000000003</v>
      </c>
      <c r="L11" s="301">
        <f>'[1]7'!$H$42</f>
        <v>19</v>
      </c>
      <c r="M11" s="311">
        <f>'[1]7'!$C$34</f>
        <v>54.859283820306118</v>
      </c>
      <c r="N11" s="306">
        <f>'[1]7'!$F$34</f>
        <v>11.4872161467454</v>
      </c>
      <c r="O11" s="306">
        <f>'[1]7'!$F$43</f>
        <v>0.91258916756666519</v>
      </c>
      <c r="P11" s="306">
        <f>'[1]7'!$C$43</f>
        <v>5.5769338017962875</v>
      </c>
      <c r="Q11" s="309">
        <f>'[1]7'!$H$43</f>
        <v>0.48164428288240663</v>
      </c>
    </row>
    <row r="12" spans="1:21" ht="14.65" customHeight="1" x14ac:dyDescent="0.2">
      <c r="A12" s="35">
        <v>8</v>
      </c>
      <c r="B12" s="36">
        <v>3</v>
      </c>
      <c r="C12" s="37">
        <v>24</v>
      </c>
      <c r="D12" s="37">
        <v>118</v>
      </c>
      <c r="E12" s="273">
        <v>0.51</v>
      </c>
      <c r="F12" s="159">
        <v>100</v>
      </c>
      <c r="G12" s="38">
        <v>1</v>
      </c>
      <c r="H12" s="299">
        <f>'[1]8'!$E$42</f>
        <v>37</v>
      </c>
      <c r="I12" s="300">
        <f>'[1]8'!$B$33*12.92/2</f>
        <v>2306.2199999999998</v>
      </c>
      <c r="J12" s="299">
        <f>'[1]8'!$B$42</f>
        <v>300</v>
      </c>
      <c r="K12" s="300">
        <f>'[1]8'!$F$33</f>
        <v>367.65000000000003</v>
      </c>
      <c r="L12" s="301">
        <f>'[1]8'!$H$42</f>
        <v>7</v>
      </c>
      <c r="M12" s="311">
        <f>'[1]8'!$C$34</f>
        <v>53.590151134907536</v>
      </c>
      <c r="N12" s="306">
        <f>'[1]8'!$F$34</f>
        <v>8.5431654676261424</v>
      </c>
      <c r="O12" s="306">
        <f>'[1]8'!$F$43</f>
        <v>0.85977729444353923</v>
      </c>
      <c r="P12" s="306">
        <f>'[1]8'!$C$43</f>
        <v>6.9711672522449133</v>
      </c>
      <c r="Q12" s="309">
        <f>'[1]8'!$H$43</f>
        <v>0.16266056921904795</v>
      </c>
    </row>
    <row r="13" spans="1:21" ht="14.65" customHeight="1" x14ac:dyDescent="0.2">
      <c r="A13" s="35">
        <v>9</v>
      </c>
      <c r="B13" s="36">
        <v>3</v>
      </c>
      <c r="C13" s="37">
        <v>24</v>
      </c>
      <c r="D13" s="37">
        <v>110</v>
      </c>
      <c r="E13" s="273">
        <v>0.72</v>
      </c>
      <c r="F13" s="159">
        <v>159</v>
      </c>
      <c r="G13" s="38">
        <v>1</v>
      </c>
      <c r="H13" s="299">
        <f>'[1]9'!$E$42</f>
        <v>42</v>
      </c>
      <c r="I13" s="300">
        <f>'[1]9'!$B$33*12.92/2</f>
        <v>2577.54</v>
      </c>
      <c r="J13" s="299">
        <f>'[1]9'!$B$42</f>
        <v>320</v>
      </c>
      <c r="K13" s="300">
        <f>'[1]9'!$F$33</f>
        <v>384.75000000000006</v>
      </c>
      <c r="L13" s="301">
        <f>'[1]9'!$H$42</f>
        <v>19</v>
      </c>
      <c r="M13" s="311">
        <f>'[1]9'!$C$34</f>
        <v>54.507505107042277</v>
      </c>
      <c r="N13" s="306">
        <f>'[1]9'!$F$34</f>
        <v>8.1363480644081267</v>
      </c>
      <c r="O13" s="306">
        <f>'[1]9'!$F$43</f>
        <v>0.88817834621219283</v>
      </c>
      <c r="P13" s="306">
        <f>'[1]9'!$C$43</f>
        <v>6.767073113997661</v>
      </c>
      <c r="Q13" s="309">
        <f>'[1]9'!$H$43</f>
        <v>0.4017949661436111</v>
      </c>
    </row>
    <row r="14" spans="1:21" ht="14.65" customHeight="1" x14ac:dyDescent="0.2">
      <c r="A14" s="35">
        <v>10</v>
      </c>
      <c r="B14" s="36">
        <v>3</v>
      </c>
      <c r="C14" s="37">
        <v>24</v>
      </c>
      <c r="D14" s="37">
        <v>103</v>
      </c>
      <c r="E14" s="273">
        <v>0.51</v>
      </c>
      <c r="F14" s="159">
        <v>151</v>
      </c>
      <c r="G14" s="38">
        <v>1</v>
      </c>
      <c r="H14" s="299">
        <f>'[1]10'!$E$42</f>
        <v>42</v>
      </c>
      <c r="I14" s="300">
        <f>'[1]10'!$B$33*12.92/2</f>
        <v>2674.44</v>
      </c>
      <c r="J14" s="299">
        <f>'[1]10'!$B$42</f>
        <v>340</v>
      </c>
      <c r="K14" s="300">
        <f>'[1]10'!$F$33</f>
        <v>427.50000000000006</v>
      </c>
      <c r="L14" s="301">
        <f>'[1]10'!$H$42</f>
        <v>30</v>
      </c>
      <c r="M14" s="311">
        <f>'[1]10'!$C$34</f>
        <v>55.964443105205966</v>
      </c>
      <c r="N14" s="306">
        <f>'[1]10'!$F$34</f>
        <v>8.9457230027503165</v>
      </c>
      <c r="O14" s="306">
        <f>'[1]10'!$F$43</f>
        <v>0.87887804939301328</v>
      </c>
      <c r="P14" s="306">
        <f>'[1]10'!$C$43</f>
        <v>7.1147270665148703</v>
      </c>
      <c r="Q14" s="309">
        <f>'[1]10'!$H$43</f>
        <v>0.62777003528072384</v>
      </c>
    </row>
    <row r="15" spans="1:21" ht="14.65" customHeight="1" x14ac:dyDescent="0.2">
      <c r="A15" s="35">
        <v>11</v>
      </c>
      <c r="B15" s="36">
        <v>3</v>
      </c>
      <c r="C15" s="37">
        <v>19</v>
      </c>
      <c r="D15" s="37">
        <v>0</v>
      </c>
      <c r="E15" s="273">
        <v>0</v>
      </c>
      <c r="F15" s="159">
        <v>0</v>
      </c>
      <c r="G15" s="38">
        <v>0</v>
      </c>
      <c r="H15" s="299">
        <f>'[1]11'!$E$42</f>
        <v>29</v>
      </c>
      <c r="I15" s="300">
        <f>'[1]11'!$B$33*12.92/2</f>
        <v>1744.2</v>
      </c>
      <c r="J15" s="299">
        <f>'[1]11'!$B$42</f>
        <v>100</v>
      </c>
      <c r="K15" s="300">
        <f>'[1]11'!$F$33</f>
        <v>299.25</v>
      </c>
      <c r="L15" s="301">
        <f>'[1]11'!$H$42</f>
        <v>72</v>
      </c>
      <c r="M15" s="311">
        <f>'[1]11'!$C$34</f>
        <v>51.894960458400412</v>
      </c>
      <c r="N15" s="306">
        <f>'[1]11'!$F$34</f>
        <v>8.9035471374706567</v>
      </c>
      <c r="O15" s="306">
        <f>'[1]11'!$F$43</f>
        <v>0.86283330655521839</v>
      </c>
      <c r="P15" s="306">
        <f>'[1]11'!$C$43</f>
        <v>2.9752872639835113</v>
      </c>
      <c r="Q15" s="309">
        <f>'[1]11'!$H$43</f>
        <v>2.1422068300681283</v>
      </c>
    </row>
    <row r="16" spans="1:21" ht="14.65" customHeight="1" x14ac:dyDescent="0.2">
      <c r="A16" s="35">
        <v>12</v>
      </c>
      <c r="B16" s="36">
        <v>3</v>
      </c>
      <c r="C16" s="37">
        <v>19</v>
      </c>
      <c r="D16" s="37">
        <v>0</v>
      </c>
      <c r="E16" s="273">
        <v>0</v>
      </c>
      <c r="F16" s="159">
        <v>0</v>
      </c>
      <c r="G16" s="38">
        <v>0</v>
      </c>
      <c r="H16" s="299">
        <f>'[1]12'!$E$42</f>
        <v>29</v>
      </c>
      <c r="I16" s="300">
        <f>'[1]12'!$B$33*12.92/2</f>
        <v>1369.52</v>
      </c>
      <c r="J16" s="299">
        <f>'[1]12'!$B$42</f>
        <v>440</v>
      </c>
      <c r="K16" s="300">
        <f>'[1]12'!$F$33</f>
        <v>299.25</v>
      </c>
      <c r="L16" s="301">
        <f>'[1]12'!$H$42</f>
        <v>35</v>
      </c>
      <c r="M16" s="311">
        <f>'[1]12'!$C$34</f>
        <v>41.259053059064819</v>
      </c>
      <c r="N16" s="306">
        <f>'[1]12'!$F$34</f>
        <v>9.0154007447318367</v>
      </c>
      <c r="O16" s="306">
        <f>'[1]12'!$F$43</f>
        <v>0.87367292095981053</v>
      </c>
      <c r="P16" s="306">
        <f>'[1]12'!$C$43</f>
        <v>13.255727076631606</v>
      </c>
      <c r="Q16" s="309">
        <f>'[1]12'!$H$43</f>
        <v>1.0544328356411505</v>
      </c>
    </row>
    <row r="17" spans="1:17" ht="14.65" customHeight="1" x14ac:dyDescent="0.2">
      <c r="A17" s="35">
        <v>13</v>
      </c>
      <c r="B17" s="36">
        <v>3</v>
      </c>
      <c r="C17" s="37">
        <v>21.75</v>
      </c>
      <c r="D17" s="37">
        <v>99</v>
      </c>
      <c r="E17" s="273">
        <v>0.49</v>
      </c>
      <c r="F17" s="159">
        <v>136</v>
      </c>
      <c r="G17" s="38">
        <v>1</v>
      </c>
      <c r="H17" s="299">
        <f>'[1]13'!$E$42</f>
        <v>39</v>
      </c>
      <c r="I17" s="300">
        <f>'[1]13'!$B$33*12.92/2</f>
        <v>1589.16</v>
      </c>
      <c r="J17" s="299">
        <f>'[1]13'!$B$42</f>
        <v>320</v>
      </c>
      <c r="K17" s="300">
        <f>'[1]13'!$F$33</f>
        <v>324.90000000000003</v>
      </c>
      <c r="L17" s="301">
        <f>'[1]13'!$H$42</f>
        <v>20</v>
      </c>
      <c r="M17" s="311">
        <f>'[1]13'!$C$34</f>
        <v>43.306082406823322</v>
      </c>
      <c r="N17" s="306">
        <f>'[1]13'!$F$34</f>
        <v>8.8538260300894152</v>
      </c>
      <c r="O17" s="306">
        <f>'[1]13'!$F$43</f>
        <v>1.0627861347291081</v>
      </c>
      <c r="P17" s="306">
        <f>'[1]13'!$C$43</f>
        <v>8.7202964900849889</v>
      </c>
      <c r="Q17" s="309">
        <f>'[1]13'!$H$43</f>
        <v>0.5450185306303118</v>
      </c>
    </row>
    <row r="18" spans="1:17" ht="14.65" customHeight="1" x14ac:dyDescent="0.2">
      <c r="A18" s="35">
        <v>14</v>
      </c>
      <c r="B18" s="36">
        <v>3</v>
      </c>
      <c r="C18" s="37">
        <v>24</v>
      </c>
      <c r="D18" s="37">
        <v>90</v>
      </c>
      <c r="E18" s="273">
        <v>0.51</v>
      </c>
      <c r="F18" s="159">
        <v>156</v>
      </c>
      <c r="G18" s="38">
        <v>1</v>
      </c>
      <c r="H18" s="299">
        <f>'[1]14'!$E$42</f>
        <v>44</v>
      </c>
      <c r="I18" s="300">
        <f>'[1]14'!$B$33*12.92/2</f>
        <v>1815.26</v>
      </c>
      <c r="J18" s="299">
        <f>'[1]14'!$B$42</f>
        <v>360</v>
      </c>
      <c r="K18" s="300">
        <f>'[1]14'!$F$33</f>
        <v>342</v>
      </c>
      <c r="L18" s="301">
        <f>'[1]14'!$H$42</f>
        <v>43</v>
      </c>
      <c r="M18" s="311">
        <f>'[1]14'!$C$34</f>
        <v>41.145004601227157</v>
      </c>
      <c r="N18" s="306">
        <f>'[1]14'!$F$34</f>
        <v>7.7518325604154148</v>
      </c>
      <c r="O18" s="306">
        <f>'[1]14'!$F$43</f>
        <v>0.99731179139847448</v>
      </c>
      <c r="P18" s="306">
        <f>'[1]14'!$C$43</f>
        <v>8.1598237478057012</v>
      </c>
      <c r="Q18" s="309">
        <f>'[1]14'!$H$43</f>
        <v>0.97464561432123642</v>
      </c>
    </row>
    <row r="19" spans="1:17" ht="14.65" customHeight="1" x14ac:dyDescent="0.2">
      <c r="A19" s="35">
        <v>15</v>
      </c>
      <c r="B19" s="36">
        <v>3</v>
      </c>
      <c r="C19" s="37">
        <v>24</v>
      </c>
      <c r="D19" s="37">
        <v>99</v>
      </c>
      <c r="E19" s="273">
        <v>0.96</v>
      </c>
      <c r="F19" s="159">
        <v>108</v>
      </c>
      <c r="G19" s="38">
        <v>1</v>
      </c>
      <c r="H19" s="299">
        <f>'[1]15'!$E$42</f>
        <v>48</v>
      </c>
      <c r="I19" s="300">
        <f>'[1]15'!$B$33*12.92/2</f>
        <v>1744.2</v>
      </c>
      <c r="J19" s="299">
        <f>'[1]15'!$B$42</f>
        <v>340</v>
      </c>
      <c r="K19" s="300">
        <f>'[1]15'!$F$33</f>
        <v>384.75000000000006</v>
      </c>
      <c r="L19" s="301">
        <f>'[1]15'!$H$42</f>
        <v>12</v>
      </c>
      <c r="M19" s="311">
        <f>'[1]15'!$C$34</f>
        <v>41.577870904051522</v>
      </c>
      <c r="N19" s="306">
        <f>'[1]15'!$F$34</f>
        <v>9.1715891700113676</v>
      </c>
      <c r="O19" s="306">
        <f>'[1]15'!$F$43</f>
        <v>1.1442138535686692</v>
      </c>
      <c r="P19" s="306">
        <f>'[1]15'!$C$43</f>
        <v>8.1048481294447416</v>
      </c>
      <c r="Q19" s="309">
        <f>'[1]15'!$H$43</f>
        <v>0.28605346339216731</v>
      </c>
    </row>
    <row r="20" spans="1:17" ht="14.65" customHeight="1" x14ac:dyDescent="0.2">
      <c r="A20" s="35">
        <v>16</v>
      </c>
      <c r="B20" s="36">
        <v>3</v>
      </c>
      <c r="C20" s="37">
        <v>16.75</v>
      </c>
      <c r="D20" s="37">
        <v>0</v>
      </c>
      <c r="E20" s="273">
        <v>0</v>
      </c>
      <c r="F20" s="159">
        <v>0</v>
      </c>
      <c r="G20" s="38">
        <v>0</v>
      </c>
      <c r="H20" s="299">
        <f>'[1]16'!$E$42</f>
        <v>38</v>
      </c>
      <c r="I20" s="300">
        <f>'[1]16'!$B$33*12.92/2</f>
        <v>1388.9</v>
      </c>
      <c r="J20" s="299">
        <f>'[1]16'!$B$42</f>
        <v>280</v>
      </c>
      <c r="K20" s="300">
        <f>'[1]16'!$F$33</f>
        <v>282.15000000000003</v>
      </c>
      <c r="L20" s="301">
        <f>'[1]16'!$H$42</f>
        <v>29</v>
      </c>
      <c r="M20" s="311">
        <f>'[1]16'!$C$34</f>
        <v>41.221478262962421</v>
      </c>
      <c r="N20" s="306">
        <f>'[1]16'!$F$34</f>
        <v>8.373993874213296</v>
      </c>
      <c r="O20" s="306">
        <f>'[1]16'!$F$43</f>
        <v>1.1278106227896694</v>
      </c>
      <c r="P20" s="306">
        <f>'[1]16'!$C$43</f>
        <v>8.3101835363449315</v>
      </c>
      <c r="Q20" s="309">
        <f>'[1]16'!$H$43</f>
        <v>0.86069758055001089</v>
      </c>
    </row>
    <row r="21" spans="1:17" ht="14.65" customHeight="1" x14ac:dyDescent="0.2">
      <c r="A21" s="35">
        <v>17</v>
      </c>
      <c r="B21" s="36">
        <v>4</v>
      </c>
      <c r="C21" s="37">
        <v>20</v>
      </c>
      <c r="D21" s="37">
        <v>0</v>
      </c>
      <c r="E21" s="273">
        <v>0</v>
      </c>
      <c r="F21" s="159">
        <v>0</v>
      </c>
      <c r="G21" s="38">
        <v>0</v>
      </c>
      <c r="H21" s="299">
        <f>'[1]17'!$E$42</f>
        <v>44</v>
      </c>
      <c r="I21" s="300">
        <f>'[1]17'!$B$33*12.92/2</f>
        <v>1854.02</v>
      </c>
      <c r="J21" s="299">
        <f>'[1]17'!$B$42</f>
        <v>400</v>
      </c>
      <c r="K21" s="300">
        <f>'[1]17'!$F$33</f>
        <v>384.75000000000006</v>
      </c>
      <c r="L21" s="301">
        <f>'[1]17'!$H$42</f>
        <v>26</v>
      </c>
      <c r="M21" s="311">
        <f>'[1]17'!$C$34</f>
        <v>42.505651310694958</v>
      </c>
      <c r="N21" s="306">
        <f>'[1]17'!$F$34</f>
        <v>8.8208591826355107</v>
      </c>
      <c r="O21" s="306">
        <f>'[1]17'!$F$43</f>
        <v>1.0087532268640997</v>
      </c>
      <c r="P21" s="306">
        <f>'[1]17'!$C$43</f>
        <v>9.170483880582724</v>
      </c>
      <c r="Q21" s="309">
        <f>'[1]17'!$H$43</f>
        <v>0.59608145223787712</v>
      </c>
    </row>
    <row r="22" spans="1:17" ht="14.65" customHeight="1" x14ac:dyDescent="0.2">
      <c r="A22" s="35">
        <v>18</v>
      </c>
      <c r="B22" s="36">
        <v>4</v>
      </c>
      <c r="C22" s="37">
        <v>24</v>
      </c>
      <c r="D22" s="37">
        <v>105</v>
      </c>
      <c r="E22" s="273">
        <v>1.96</v>
      </c>
      <c r="F22" s="159">
        <v>126</v>
      </c>
      <c r="G22" s="38">
        <v>1</v>
      </c>
      <c r="H22" s="299">
        <f>'[1]18'!$E$42</f>
        <v>59</v>
      </c>
      <c r="I22" s="300">
        <f>'[1]18'!$B$33*12.92/2</f>
        <v>2403.12</v>
      </c>
      <c r="J22" s="299">
        <f>'[1]18'!$B$42</f>
        <v>440</v>
      </c>
      <c r="K22" s="300">
        <f>'[1]18'!$F$33</f>
        <v>495.90000000000003</v>
      </c>
      <c r="L22" s="301">
        <f>'[1]18'!$H$42</f>
        <v>33</v>
      </c>
      <c r="M22" s="311">
        <f>'[1]18'!$C$34</f>
        <v>44.742839268941324</v>
      </c>
      <c r="N22" s="306">
        <f>'[1]18'!$F$34</f>
        <v>9.2329862817786896</v>
      </c>
      <c r="O22" s="306">
        <f>'[1]18'!$F$43</f>
        <v>1.0985000819216428</v>
      </c>
      <c r="P22" s="306">
        <f>'[1]18'!$C$43</f>
        <v>8.1922040007715733</v>
      </c>
      <c r="Q22" s="309">
        <f>'[1]18'!$H$43</f>
        <v>0.61441530005786804</v>
      </c>
    </row>
    <row r="23" spans="1:17" ht="14.65" customHeight="1" x14ac:dyDescent="0.2">
      <c r="A23" s="35">
        <v>19</v>
      </c>
      <c r="B23" s="36">
        <v>3</v>
      </c>
      <c r="C23" s="37">
        <v>18.5</v>
      </c>
      <c r="D23" s="37">
        <v>136</v>
      </c>
      <c r="E23" s="273">
        <v>0.68</v>
      </c>
      <c r="F23" s="159">
        <v>100</v>
      </c>
      <c r="G23" s="38">
        <v>1</v>
      </c>
      <c r="H23" s="299">
        <f>'[1]19'!$E$42</f>
        <v>34</v>
      </c>
      <c r="I23" s="300">
        <f>'[1]19'!$B$33*12.92/2</f>
        <v>1589.16</v>
      </c>
      <c r="J23" s="299">
        <f>'[1]19'!$B$42</f>
        <v>200</v>
      </c>
      <c r="K23" s="300">
        <f>'[1]19'!$F$33</f>
        <v>256.5</v>
      </c>
      <c r="L23" s="301">
        <f>'[1]19'!$H$42</f>
        <v>7</v>
      </c>
      <c r="M23" s="311">
        <f>'[1]19'!$C$34</f>
        <v>50.276190656961525</v>
      </c>
      <c r="N23" s="306">
        <f>'[1]19'!$F$34</f>
        <v>8.1148801275583509</v>
      </c>
      <c r="O23" s="306">
        <f>'[1]19'!$F$43</f>
        <v>1.075656625095454</v>
      </c>
      <c r="P23" s="306">
        <f>'[1]19'!$C$43</f>
        <v>6.3273919123261999</v>
      </c>
      <c r="Q23" s="309">
        <f>'[1]19'!$H$43</f>
        <v>0.221458716931417</v>
      </c>
    </row>
    <row r="24" spans="1:17" ht="14.65" customHeight="1" x14ac:dyDescent="0.2">
      <c r="A24" s="35">
        <v>20</v>
      </c>
      <c r="B24" s="36">
        <v>3</v>
      </c>
      <c r="C24" s="37">
        <v>24</v>
      </c>
      <c r="D24" s="37">
        <v>0</v>
      </c>
      <c r="E24" s="273">
        <v>0</v>
      </c>
      <c r="F24" s="159">
        <v>0</v>
      </c>
      <c r="G24" s="38">
        <v>0</v>
      </c>
      <c r="H24" s="299">
        <f>'[1]20'!$E$42</f>
        <v>52</v>
      </c>
      <c r="I24" s="300">
        <f>'[1]20'!$B$33*12.92/2</f>
        <v>2118.88</v>
      </c>
      <c r="J24" s="299">
        <f>'[1]20'!$B$42</f>
        <v>380</v>
      </c>
      <c r="K24" s="300">
        <f>'[1]20'!$F$33</f>
        <v>367.65000000000003</v>
      </c>
      <c r="L24" s="301">
        <f>'[1]20'!$H$42</f>
        <v>15</v>
      </c>
      <c r="M24" s="311">
        <f>'[1]20'!$C$34</f>
        <v>49.42847278597916</v>
      </c>
      <c r="N24" s="306">
        <f>'[1]20'!$F$34</f>
        <v>8.5764073566059604</v>
      </c>
      <c r="O24" s="306">
        <f>'[1]20'!$F$43</f>
        <v>1.2130373522195292</v>
      </c>
      <c r="P24" s="306">
        <f>'[1]20'!$C$43</f>
        <v>8.8645037277580983</v>
      </c>
      <c r="Q24" s="309">
        <f>'[1]20'!$H$43</f>
        <v>0.34991462083255648</v>
      </c>
    </row>
    <row r="25" spans="1:17" ht="14.65" customHeight="1" x14ac:dyDescent="0.2">
      <c r="A25" s="35">
        <v>21</v>
      </c>
      <c r="B25" s="36">
        <v>4</v>
      </c>
      <c r="C25" s="37">
        <v>19.5</v>
      </c>
      <c r="D25" s="37">
        <v>0</v>
      </c>
      <c r="E25" s="273">
        <v>0</v>
      </c>
      <c r="F25" s="159">
        <v>0</v>
      </c>
      <c r="G25" s="38">
        <v>0</v>
      </c>
      <c r="H25" s="299">
        <f>'[1]21'!$E$42</f>
        <v>39</v>
      </c>
      <c r="I25" s="300">
        <f>'[1]21'!$B$33*12.92/2</f>
        <v>1821.72</v>
      </c>
      <c r="J25" s="299">
        <f>'[1]21'!$B$42</f>
        <v>280</v>
      </c>
      <c r="K25" s="300">
        <f>'[1]21'!$F$33</f>
        <v>299.25</v>
      </c>
      <c r="L25" s="301">
        <f>'[1]21'!$H$42</f>
        <v>41</v>
      </c>
      <c r="M25" s="311">
        <f>'[1]21'!$C$34</f>
        <v>45.601598053525066</v>
      </c>
      <c r="N25" s="306">
        <f>'[1]21'!$F$34</f>
        <v>7.4908757753756756</v>
      </c>
      <c r="O25" s="306">
        <f>'[1]21'!$F$43</f>
        <v>0.97625448701637885</v>
      </c>
      <c r="P25" s="306">
        <f>'[1]21'!$C$43</f>
        <v>7.0090065734509244</v>
      </c>
      <c r="Q25" s="309">
        <f>'[1]21'!$H$43</f>
        <v>1.0263188196838855</v>
      </c>
    </row>
    <row r="26" spans="1:17" ht="14.65" customHeight="1" x14ac:dyDescent="0.2">
      <c r="A26" s="35">
        <v>22</v>
      </c>
      <c r="B26" s="36">
        <v>4</v>
      </c>
      <c r="C26" s="37">
        <v>24</v>
      </c>
      <c r="D26" s="37">
        <v>114</v>
      </c>
      <c r="E26" s="273">
        <v>0.96</v>
      </c>
      <c r="F26" s="159">
        <v>120</v>
      </c>
      <c r="G26" s="38">
        <v>1</v>
      </c>
      <c r="H26" s="299">
        <f>'[1]22'!$E$42</f>
        <v>52</v>
      </c>
      <c r="I26" s="300">
        <f>'[1]22'!$B$33*12.92/2</f>
        <v>2403.12</v>
      </c>
      <c r="J26" s="299">
        <f>'[1]22'!$B$42</f>
        <v>340</v>
      </c>
      <c r="K26" s="300">
        <f>'[1]22'!$F$33</f>
        <v>470.25000000000006</v>
      </c>
      <c r="L26" s="301">
        <f>'[1]22'!$H$42</f>
        <v>27</v>
      </c>
      <c r="M26" s="311">
        <f>'[1]22'!$C$34</f>
        <v>44.350297813137153</v>
      </c>
      <c r="N26" s="306">
        <f>'[1]22'!$F$34</f>
        <v>8.6786042921817259</v>
      </c>
      <c r="O26" s="306">
        <f>'[1]22'!$F$43</f>
        <v>0.95967554108123276</v>
      </c>
      <c r="P26" s="306">
        <f>'[1]22'!$C$43</f>
        <v>6.2748016147619063</v>
      </c>
      <c r="Q26" s="309">
        <f>'[1]22'!$H$43</f>
        <v>0.49829306940756313</v>
      </c>
    </row>
    <row r="27" spans="1:17" ht="14.65" customHeight="1" x14ac:dyDescent="0.2">
      <c r="A27" s="35">
        <v>23</v>
      </c>
      <c r="B27" s="36">
        <v>4</v>
      </c>
      <c r="C27" s="37">
        <v>15</v>
      </c>
      <c r="D27" s="37">
        <v>120</v>
      </c>
      <c r="E27" s="273">
        <v>1.23</v>
      </c>
      <c r="F27" s="159">
        <v>60</v>
      </c>
      <c r="G27" s="38">
        <v>1</v>
      </c>
      <c r="H27" s="299">
        <f>'[1]23'!$E$42</f>
        <v>29</v>
      </c>
      <c r="I27" s="300">
        <f>'[1]23'!$B$33*12.92/2</f>
        <v>1298.46</v>
      </c>
      <c r="J27" s="299">
        <f>'[1]23'!$B$42</f>
        <v>200</v>
      </c>
      <c r="K27" s="300">
        <f>'[1]23'!$F$33</f>
        <v>282.15000000000003</v>
      </c>
      <c r="L27" s="301">
        <f>'[1]23'!$H$42</f>
        <v>11</v>
      </c>
      <c r="M27" s="311">
        <f>'[1]23'!$C$34</f>
        <v>41.484318540404999</v>
      </c>
      <c r="N27" s="306">
        <f>'[1]23'!$F$34</f>
        <v>9.0143712368307618</v>
      </c>
      <c r="O27" s="306">
        <f>'[1]23'!$F$43</f>
        <v>0.92651697986210202</v>
      </c>
      <c r="P27" s="306">
        <f>'[1]23'!$C$43</f>
        <v>6.3897722749110484</v>
      </c>
      <c r="Q27" s="309">
        <f>'[1]23'!$H$43</f>
        <v>0.35143747512010765</v>
      </c>
    </row>
    <row r="28" spans="1:17" ht="14.65" customHeight="1" x14ac:dyDescent="0.2">
      <c r="A28" s="35">
        <v>24</v>
      </c>
      <c r="B28" s="36">
        <v>4</v>
      </c>
      <c r="C28" s="37">
        <v>24</v>
      </c>
      <c r="D28" s="37">
        <v>134</v>
      </c>
      <c r="E28" s="273">
        <v>0.47</v>
      </c>
      <c r="F28" s="159">
        <v>96</v>
      </c>
      <c r="G28" s="38">
        <v>1</v>
      </c>
      <c r="H28" s="299">
        <f>'[1]24'!$E$42</f>
        <v>52</v>
      </c>
      <c r="I28" s="300">
        <f>'[1]24'!$B$33*12.92/2</f>
        <v>2377.2800000000002</v>
      </c>
      <c r="J28" s="299">
        <f>'[1]24'!$B$42</f>
        <v>360</v>
      </c>
      <c r="K28" s="300">
        <f>'[1]24'!$F$33</f>
        <v>470.25000000000006</v>
      </c>
      <c r="L28" s="301">
        <f>'[1]24'!$H$42</f>
        <v>15</v>
      </c>
      <c r="M28" s="311">
        <f>'[1]24'!$C$34</f>
        <v>44.12470023978927</v>
      </c>
      <c r="N28" s="306">
        <f>'[1]24'!$F$34</f>
        <v>8.7283114684685472</v>
      </c>
      <c r="O28" s="306">
        <f>'[1]24'!$F$43</f>
        <v>0.96517213473761698</v>
      </c>
      <c r="P28" s="306">
        <f>'[1]24'!$C$43</f>
        <v>6.6819609327988863</v>
      </c>
      <c r="Q28" s="309">
        <f>'[1]24'!$H$43</f>
        <v>0.27841503886662028</v>
      </c>
    </row>
    <row r="29" spans="1:17" ht="14.65" customHeight="1" x14ac:dyDescent="0.2">
      <c r="A29" s="35">
        <v>25</v>
      </c>
      <c r="B29" s="36">
        <v>3</v>
      </c>
      <c r="C29" s="37">
        <v>24</v>
      </c>
      <c r="D29" s="37">
        <v>0</v>
      </c>
      <c r="E29" s="273">
        <v>0</v>
      </c>
      <c r="F29" s="159">
        <v>0</v>
      </c>
      <c r="G29" s="38">
        <v>0</v>
      </c>
      <c r="H29" s="299">
        <f>'[1]25'!$E$42</f>
        <v>41</v>
      </c>
      <c r="I29" s="300">
        <f>'[1]25'!$B$33*12.92/2</f>
        <v>1950.92</v>
      </c>
      <c r="J29" s="299">
        <f>'[1]25'!$B$42</f>
        <v>300</v>
      </c>
      <c r="K29" s="300">
        <f>'[1]25'!$F$33</f>
        <v>384.75000000000006</v>
      </c>
      <c r="L29" s="301">
        <f>'[1]25'!$H$42</f>
        <v>51</v>
      </c>
      <c r="M29" s="311">
        <f>'[1]25'!$C$34</f>
        <v>42.843088166836026</v>
      </c>
      <c r="N29" s="306">
        <f>'[1]25'!$F$34</f>
        <v>8.4492845284225719</v>
      </c>
      <c r="O29" s="306">
        <f>'[1]25'!$F$43</f>
        <v>0.90037859822046895</v>
      </c>
      <c r="P29" s="306">
        <f>'[1]25'!$C$43</f>
        <v>6.5881360845400163</v>
      </c>
      <c r="Q29" s="309">
        <f>'[1]25'!$H$43</f>
        <v>1.1199831343718027</v>
      </c>
    </row>
    <row r="30" spans="1:17" ht="14.65" customHeight="1" x14ac:dyDescent="0.2">
      <c r="A30" s="35">
        <v>26</v>
      </c>
      <c r="B30" s="36">
        <v>3</v>
      </c>
      <c r="C30" s="37">
        <v>24</v>
      </c>
      <c r="D30" s="37">
        <v>91</v>
      </c>
      <c r="E30" s="273">
        <v>49</v>
      </c>
      <c r="F30" s="159">
        <v>248</v>
      </c>
      <c r="G30" s="38">
        <v>2</v>
      </c>
      <c r="H30" s="299">
        <f>'[1]26'!$E$42</f>
        <v>40</v>
      </c>
      <c r="I30" s="300">
        <f>'[1]26'!$B$33*12.92/2</f>
        <v>1834.64</v>
      </c>
      <c r="J30" s="299">
        <f>'[1]26'!$B$42</f>
        <v>260</v>
      </c>
      <c r="K30" s="300">
        <f>'[1]26'!$F$33</f>
        <v>410.40000000000003</v>
      </c>
      <c r="L30" s="301">
        <f>'[1]26'!$H$42</f>
        <v>27</v>
      </c>
      <c r="M30" s="311">
        <f>'[1]26'!$C$34</f>
        <v>43.908346376804815</v>
      </c>
      <c r="N30" s="306">
        <f>'[1]26'!$F$34</f>
        <v>9.8220824538005811</v>
      </c>
      <c r="O30" s="306">
        <f>'[1]26'!$F$43</f>
        <v>0.95731797795327289</v>
      </c>
      <c r="P30" s="306">
        <f>'[1]26'!$C$43</f>
        <v>6.2225668566962735</v>
      </c>
      <c r="Q30" s="309">
        <f>'[1]26'!$H$43</f>
        <v>0.64618963511845917</v>
      </c>
    </row>
    <row r="31" spans="1:17" ht="14.65" customHeight="1" x14ac:dyDescent="0.2">
      <c r="A31" s="35">
        <v>27</v>
      </c>
      <c r="B31" s="36">
        <v>3</v>
      </c>
      <c r="C31" s="37">
        <v>24</v>
      </c>
      <c r="D31" s="37">
        <v>0</v>
      </c>
      <c r="E31" s="273">
        <v>0</v>
      </c>
      <c r="F31" s="159">
        <v>0</v>
      </c>
      <c r="G31" s="38">
        <v>0</v>
      </c>
      <c r="H31" s="299">
        <f>'[1]27'!$E$42</f>
        <v>39</v>
      </c>
      <c r="I31" s="300">
        <f>'[1]27'!$B$33*12.92/2</f>
        <v>1375.98</v>
      </c>
      <c r="J31" s="299">
        <f>'[1]27'!$B$42</f>
        <v>260</v>
      </c>
      <c r="K31" s="300">
        <f>'[1]27'!$F$33</f>
        <v>384.75000000000006</v>
      </c>
      <c r="L31" s="301">
        <f>'[1]27'!$H$42</f>
        <v>35</v>
      </c>
      <c r="M31" s="311">
        <f>'[1]27'!$C$34</f>
        <v>32.931259782579694</v>
      </c>
      <c r="N31" s="306">
        <f>'[1]27'!$F$34</f>
        <v>9.208202300431358</v>
      </c>
      <c r="O31" s="306">
        <f>'[1]27'!$F$43</f>
        <v>0.93338502850376326</v>
      </c>
      <c r="P31" s="306">
        <f>'[1]27'!$C$43</f>
        <v>6.2225668566917554</v>
      </c>
      <c r="Q31" s="309">
        <f>'[1]27'!$H$43</f>
        <v>0.83765323070850539</v>
      </c>
    </row>
    <row r="32" spans="1:17" ht="14.65" customHeight="1" x14ac:dyDescent="0.2">
      <c r="A32" s="35">
        <v>28</v>
      </c>
      <c r="B32" s="36">
        <v>4</v>
      </c>
      <c r="C32" s="37">
        <v>24</v>
      </c>
      <c r="D32" s="37">
        <v>0</v>
      </c>
      <c r="E32" s="273">
        <v>0</v>
      </c>
      <c r="F32" s="159">
        <v>0</v>
      </c>
      <c r="G32" s="38">
        <v>0</v>
      </c>
      <c r="H32" s="299">
        <f>'[1]28'!$E$42</f>
        <v>42</v>
      </c>
      <c r="I32" s="300">
        <f>'[1]28'!$B$33*12.92/2</f>
        <v>1821.72</v>
      </c>
      <c r="J32" s="299">
        <f>'[1]28'!$B$42</f>
        <v>300</v>
      </c>
      <c r="K32" s="300">
        <f>'[1]28'!$F$33</f>
        <v>342</v>
      </c>
      <c r="L32" s="301">
        <f>'[1]28'!$H$42</f>
        <v>43</v>
      </c>
      <c r="M32" s="311">
        <f>'[1]28'!$C$34</f>
        <v>41.369631567482415</v>
      </c>
      <c r="N32" s="306">
        <f>'[1]28'!$F$34</f>
        <v>7.7665140614798025</v>
      </c>
      <c r="O32" s="306">
        <f>'[1]28'!$F$43</f>
        <v>0.95378242860278273</v>
      </c>
      <c r="P32" s="306">
        <f>'[1]28'!$C$43</f>
        <v>6.8127316328770204</v>
      </c>
      <c r="Q32" s="309">
        <f>'[1]28'!$H$43</f>
        <v>0.97649153404570621</v>
      </c>
    </row>
    <row r="33" spans="1:19" ht="14.65" customHeight="1" x14ac:dyDescent="0.2">
      <c r="A33" s="35">
        <v>29</v>
      </c>
      <c r="B33" s="36">
        <v>4</v>
      </c>
      <c r="C33" s="37">
        <v>20.25</v>
      </c>
      <c r="D33" s="37">
        <v>141</v>
      </c>
      <c r="E33" s="273">
        <v>1.62</v>
      </c>
      <c r="F33" s="159">
        <v>111</v>
      </c>
      <c r="G33" s="38">
        <v>1</v>
      </c>
      <c r="H33" s="299">
        <f>'[1]29'!$E$42</f>
        <v>45</v>
      </c>
      <c r="I33" s="300">
        <f>'[1]29'!$B$33*12.92/2</f>
        <v>2028.44</v>
      </c>
      <c r="J33" s="299">
        <f>'[1]29'!$B$42</f>
        <v>360</v>
      </c>
      <c r="K33" s="300">
        <f>'[1]29'!$F$33</f>
        <v>410.40000000000003</v>
      </c>
      <c r="L33" s="301">
        <f>'[1]29'!$H$42</f>
        <v>18</v>
      </c>
      <c r="M33" s="311">
        <f>'[1]29'!$C$34</f>
        <v>42.152205445345906</v>
      </c>
      <c r="N33" s="306">
        <f>'[1]29'!$F$34</f>
        <v>8.5283592883052801</v>
      </c>
      <c r="O33" s="306">
        <f>'[1]29'!$F$43</f>
        <v>0.93512711494575429</v>
      </c>
      <c r="P33" s="306">
        <f>'[1]29'!$C$43</f>
        <v>7.4810169195660343</v>
      </c>
      <c r="Q33" s="309">
        <f>'[1]29'!$H$43</f>
        <v>0.37405084597830168</v>
      </c>
    </row>
    <row r="34" spans="1:19" ht="14.65" customHeight="1" x14ac:dyDescent="0.2">
      <c r="A34" s="35">
        <v>30</v>
      </c>
      <c r="B34" s="36">
        <v>3</v>
      </c>
      <c r="C34" s="37">
        <v>20</v>
      </c>
      <c r="D34" s="37">
        <v>0</v>
      </c>
      <c r="E34" s="273">
        <v>0</v>
      </c>
      <c r="F34" s="159">
        <v>0</v>
      </c>
      <c r="G34" s="38">
        <v>0</v>
      </c>
      <c r="H34" s="299">
        <f>'[1]30'!$E$42</f>
        <v>39</v>
      </c>
      <c r="I34" s="300">
        <f>'[1]30'!$B$33*12.92/2</f>
        <v>1589.16</v>
      </c>
      <c r="J34" s="299">
        <f>'[1]30'!$B$42</f>
        <v>100</v>
      </c>
      <c r="K34" s="300">
        <f>'[1]30'!$F$33</f>
        <v>342</v>
      </c>
      <c r="L34" s="301">
        <f>'[1]30'!$H$42</f>
        <v>14</v>
      </c>
      <c r="M34" s="311">
        <f>'[1]30'!$C$34</f>
        <v>41.695134045938779</v>
      </c>
      <c r="N34" s="306">
        <f>'[1]30'!$F$34</f>
        <v>8.9731278434588457</v>
      </c>
      <c r="O34" s="306">
        <f>'[1]30'!$F$43</f>
        <v>1.0232514207453072</v>
      </c>
      <c r="P34" s="306">
        <f>'[1]30'!$C$43</f>
        <v>2.6237215916546335</v>
      </c>
      <c r="Q34" s="309">
        <f>'[1]30'!$H$43</f>
        <v>0.36732102283164869</v>
      </c>
    </row>
    <row r="35" spans="1:19" ht="14.65" customHeight="1" thickBot="1" x14ac:dyDescent="0.25">
      <c r="A35" s="168">
        <v>31</v>
      </c>
      <c r="B35" s="162"/>
      <c r="C35" s="163"/>
      <c r="D35" s="163"/>
      <c r="E35" s="274"/>
      <c r="F35" s="164"/>
      <c r="G35" s="165"/>
      <c r="H35" s="302">
        <f>'[1]31'!$E$42</f>
        <v>0</v>
      </c>
      <c r="I35" s="303">
        <f>'[1]31'!$B$33*12.92/2</f>
        <v>0</v>
      </c>
      <c r="J35" s="304">
        <f>'[1]31'!$B$42</f>
        <v>0</v>
      </c>
      <c r="K35" s="303" t="str">
        <f>'[1]31'!$F$33</f>
        <v/>
      </c>
      <c r="L35" s="305">
        <f>'[1]31'!$H$42</f>
        <v>0</v>
      </c>
      <c r="M35" s="312" t="e">
        <f>'[1]31'!$C$34</f>
        <v>#VALUE!</v>
      </c>
      <c r="N35" s="307" t="e">
        <f>'[1]31'!$F$34</f>
        <v>#VALUE!</v>
      </c>
      <c r="O35" s="307">
        <f>'[1]31'!$F$43</f>
        <v>0</v>
      </c>
      <c r="P35" s="307">
        <f>'[1]31'!$C$43</f>
        <v>0</v>
      </c>
      <c r="Q35" s="310">
        <f>'[1]31'!$H$43</f>
        <v>0</v>
      </c>
    </row>
    <row r="36" spans="1:19" ht="14.65" customHeight="1" thickTop="1" x14ac:dyDescent="0.2">
      <c r="A36" s="169" t="s">
        <v>37</v>
      </c>
      <c r="B36" s="170"/>
      <c r="C36" s="170">
        <f>SUM(C5:C35)</f>
        <v>650.25</v>
      </c>
      <c r="D36" s="170"/>
      <c r="E36" s="171"/>
      <c r="F36" s="172">
        <f t="shared" ref="F36:K36" si="0">SUM(F5:F35)</f>
        <v>2399</v>
      </c>
      <c r="G36" s="173">
        <f t="shared" si="0"/>
        <v>19</v>
      </c>
      <c r="H36" s="186">
        <f t="shared" si="0"/>
        <v>1237</v>
      </c>
      <c r="I36" s="186">
        <f t="shared" si="0"/>
        <v>57616.740000000013</v>
      </c>
      <c r="J36" s="187">
        <f t="shared" si="0"/>
        <v>9080</v>
      </c>
      <c r="K36" s="187">
        <f t="shared" si="0"/>
        <v>11123.549999999997</v>
      </c>
      <c r="L36" s="187">
        <f>SUM(L5:L34)</f>
        <v>985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3.4333333333333331</v>
      </c>
      <c r="C37" s="39"/>
      <c r="D37" s="167">
        <f>AVERAGE(D5:D35)</f>
        <v>65.833333333333329</v>
      </c>
      <c r="E37" s="40">
        <f>AVERAGE(E5:E35)</f>
        <v>2.097</v>
      </c>
      <c r="F37" s="166">
        <f t="shared" ref="F37" si="1">AVERAGE(F5:F35)</f>
        <v>79.966666666666669</v>
      </c>
      <c r="G37" s="174">
        <f>AVERAGE(G5:G35)</f>
        <v>0.6333333333333333</v>
      </c>
      <c r="H37" s="190">
        <f t="shared" ref="H37:P37" si="2">AVERAGE(H5:H35)</f>
        <v>39.903225806451616</v>
      </c>
      <c r="I37" s="190">
        <f>AVERAGE(I5:I15)</f>
        <v>2113.0072727272727</v>
      </c>
      <c r="J37" s="190">
        <f t="shared" si="2"/>
        <v>292.90322580645159</v>
      </c>
      <c r="K37" s="191">
        <f>AVERAGE(K5:K15)</f>
        <v>380.86363636363637</v>
      </c>
      <c r="L37" s="191">
        <f>AVERAGE(L5:L34)</f>
        <v>32.833333333333336</v>
      </c>
      <c r="M37" s="204">
        <f>AVERAGE(M15:M34)</f>
        <v>43.390909187347532</v>
      </c>
      <c r="N37" s="208">
        <f>AVERAGEIF(N5:N35,"&lt;&gt;#VALUE!")</f>
        <v>8.7674213173837963</v>
      </c>
      <c r="O37" s="191">
        <f>AVERAGEIF(O5:O35,"&lt;&gt;#VALUE!")</f>
        <v>0.94149496668042199</v>
      </c>
      <c r="P37" s="192">
        <f t="shared" si="2"/>
        <v>6.9104547784832828</v>
      </c>
      <c r="Q37" s="296">
        <f>AVERAGE(Q5:Q35)</f>
        <v>0.75864382390107588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3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0</v>
      </c>
      <c r="I38" s="40">
        <f>MIN(I5:I15)</f>
        <v>1317.84</v>
      </c>
      <c r="J38" s="40">
        <f t="shared" si="3"/>
        <v>0</v>
      </c>
      <c r="K38" s="40">
        <f>MIN(K5:K15)</f>
        <v>256.5</v>
      </c>
      <c r="L38" s="40">
        <f>MIN(L5:L34)</f>
        <v>7</v>
      </c>
      <c r="M38" s="205">
        <f>MIN(M15:M34)</f>
        <v>32.931259782579694</v>
      </c>
      <c r="N38" s="290" t="e">
        <f t="shared" si="3"/>
        <v>#VALUE!</v>
      </c>
      <c r="O38" s="40">
        <f t="shared" si="3"/>
        <v>0</v>
      </c>
      <c r="P38" s="291">
        <f t="shared" si="3"/>
        <v>0</v>
      </c>
      <c r="Q38" s="297">
        <f t="shared" si="3"/>
        <v>0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4</v>
      </c>
      <c r="C39" s="41"/>
      <c r="D39" s="176">
        <f>MAX(D5:D35)</f>
        <v>141</v>
      </c>
      <c r="E39" s="175">
        <f>MAX(E5:E35)</f>
        <v>49</v>
      </c>
      <c r="F39" s="175">
        <f t="shared" ref="F39:Q39" si="4">MAX(F5:F35)</f>
        <v>248</v>
      </c>
      <c r="G39" s="175">
        <f t="shared" si="4"/>
        <v>2</v>
      </c>
      <c r="H39" s="175">
        <f t="shared" si="4"/>
        <v>59</v>
      </c>
      <c r="I39" s="175">
        <f>MAX(I5:I15)</f>
        <v>2894.08</v>
      </c>
      <c r="J39" s="175">
        <f t="shared" si="4"/>
        <v>440</v>
      </c>
      <c r="K39" s="175">
        <f>MAX(K5:K15)</f>
        <v>495.90000000000003</v>
      </c>
      <c r="L39" s="175">
        <f>MAX(L5:L34)</f>
        <v>93</v>
      </c>
      <c r="M39" s="206">
        <f>MAX(M15:M34)</f>
        <v>51.894960458400412</v>
      </c>
      <c r="N39" s="292" t="e">
        <f t="shared" si="4"/>
        <v>#VALUE!</v>
      </c>
      <c r="O39" s="175">
        <f t="shared" si="4"/>
        <v>1.2130373522195292</v>
      </c>
      <c r="P39" s="293">
        <f t="shared" si="4"/>
        <v>13.255727076631606</v>
      </c>
      <c r="Q39" s="298">
        <f t="shared" si="4"/>
        <v>2.1422068300681283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5" t="s">
        <v>81</v>
      </c>
      <c r="B2" s="405"/>
      <c r="C2" s="226" t="str">
        <f>'Water Quality'!N2</f>
        <v>April/1/2020</v>
      </c>
      <c r="D2" s="404" t="s">
        <v>46</v>
      </c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</row>
    <row r="3" spans="1:37" ht="3" customHeight="1" thickBot="1" x14ac:dyDescent="0.25">
      <c r="A3" s="407" t="s">
        <v>81</v>
      </c>
      <c r="B3" s="407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7"/>
      <c r="L3" s="419"/>
      <c r="M3" s="419"/>
      <c r="N3" s="419"/>
      <c r="O3" s="419"/>
      <c r="P3" s="419"/>
      <c r="Q3" s="420"/>
      <c r="R3" s="59"/>
      <c r="S3" s="59"/>
      <c r="T3" s="407"/>
      <c r="U3" s="420"/>
      <c r="V3" s="401"/>
      <c r="W3" s="402"/>
      <c r="X3" s="402"/>
      <c r="Y3" s="402"/>
      <c r="Z3" s="402"/>
      <c r="AA3" s="402"/>
      <c r="AB3" s="403"/>
      <c r="AC3" s="59"/>
    </row>
    <row r="4" spans="1:37" ht="21.6" customHeight="1" thickBot="1" x14ac:dyDescent="0.25">
      <c r="A4" s="46"/>
      <c r="B4" s="47"/>
      <c r="C4" s="422" t="s">
        <v>94</v>
      </c>
      <c r="D4" s="423"/>
      <c r="E4" s="424"/>
      <c r="F4" s="425" t="s">
        <v>62</v>
      </c>
      <c r="G4" s="426"/>
      <c r="H4" s="427"/>
      <c r="I4" s="410" t="s">
        <v>58</v>
      </c>
      <c r="J4" s="411"/>
      <c r="K4" s="412"/>
      <c r="L4" s="413" t="s">
        <v>59</v>
      </c>
      <c r="M4" s="414"/>
      <c r="N4" s="415"/>
      <c r="O4" s="416" t="s">
        <v>60</v>
      </c>
      <c r="P4" s="417"/>
      <c r="Q4" s="418"/>
      <c r="R4" s="435" t="s">
        <v>64</v>
      </c>
      <c r="S4" s="436"/>
      <c r="T4" s="437"/>
      <c r="U4" s="433" t="s">
        <v>63</v>
      </c>
      <c r="V4" s="434"/>
      <c r="W4" s="434"/>
      <c r="X4" s="438" t="s">
        <v>101</v>
      </c>
      <c r="Y4" s="438"/>
      <c r="Z4" s="439"/>
      <c r="AA4" s="232" t="s">
        <v>104</v>
      </c>
      <c r="AB4" s="431"/>
      <c r="AC4" s="432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6.5499999999992724</v>
      </c>
      <c r="C6" s="228">
        <f>Filter!H5*10.23</f>
        <v>521.73</v>
      </c>
      <c r="D6" s="57">
        <f>IF(ISBLANK(C6),"",(C6*E$43)/$B6)</f>
        <v>8.522917557252855</v>
      </c>
      <c r="E6" s="58">
        <f>IF(ISBLANK(C6),"",C6*E$43)</f>
        <v>55.825110000000002</v>
      </c>
      <c r="F6" s="244">
        <f>Filter!I5*2</f>
        <v>5788.16</v>
      </c>
      <c r="G6" s="57">
        <f t="shared" ref="G6:V21" si="0">IF(ISBLANK(F6),"",(F6*H$43)/$B6)</f>
        <v>83.508567938940573</v>
      </c>
      <c r="H6" s="58">
        <f t="shared" ref="H6:H34" si="1">IF(ISBLANK(F6),"",F6*H$43)</f>
        <v>546.98112000000003</v>
      </c>
      <c r="I6" s="211">
        <f>Filter!J5</f>
        <v>380</v>
      </c>
      <c r="J6" s="49">
        <f t="shared" ref="J6" si="2">IF(ISBLANK(I6),"",(I6*K$43)/$B6)</f>
        <v>20.856488549620636</v>
      </c>
      <c r="K6" s="50">
        <f t="shared" ref="K6:K34" si="3">IF(ISBLANK(I6),"",I6*K$43)</f>
        <v>136.60999999999999</v>
      </c>
      <c r="L6" s="244">
        <f>Filter!K5</f>
        <v>410.40000000000003</v>
      </c>
      <c r="M6" s="49">
        <f t="shared" ref="M6" si="4">IF(ISBLANK(L6),"",(L6*N$43)/$B6)</f>
        <v>45.739236641226462</v>
      </c>
      <c r="N6" s="50">
        <f t="shared" ref="N6:N34" si="5">IF(ISBLANK(L6),"",L6*N$43)</f>
        <v>299.59200000000004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28</v>
      </c>
      <c r="Y6" s="212">
        <f t="shared" ref="Y6:Y34" si="12">IF(ISBLANK(X6),"",(X6*Z$43)/$B6)</f>
        <v>8.9535877862605364</v>
      </c>
      <c r="Z6" s="230">
        <f t="shared" ref="Z6:Z34" si="13">IF(ISBLANK(X6),"",X6*Z$43)</f>
        <v>58.646000000000001</v>
      </c>
      <c r="AA6" s="238">
        <f>IF(ISBLANK(AB$43),"",(AB$43)*B6)</f>
        <v>216.14999999997599</v>
      </c>
      <c r="AB6" s="262">
        <f>(D6+G6+J6+M6+Y6)</f>
        <v>167.58079847330106</v>
      </c>
      <c r="AC6" s="263">
        <f>E6+H6+K6+N6+Z6+AA6</f>
        <v>1313.8042299999761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5.5099999999983993</v>
      </c>
      <c r="C7" s="228">
        <f>Filter!H6*10.23</f>
        <v>460.35</v>
      </c>
      <c r="D7" s="57">
        <f t="shared" ref="D7:D34" si="14">IF(ISBLANK(C7),"",(C7*E$43)/$B7)</f>
        <v>8.9396460980062269</v>
      </c>
      <c r="E7" s="58">
        <f t="shared" ref="E7:E34" si="15">IF(ISBLANK(C7),"",C7*E$43)</f>
        <v>49.257449999999999</v>
      </c>
      <c r="F7" s="244">
        <f>Filter!I6*2</f>
        <v>3927.68</v>
      </c>
      <c r="G7" s="57">
        <f t="shared" si="0"/>
        <v>67.362206896571294</v>
      </c>
      <c r="H7" s="58">
        <f t="shared" si="1"/>
        <v>371.16575999999998</v>
      </c>
      <c r="I7" s="211">
        <f>Filter!J6</f>
        <v>320</v>
      </c>
      <c r="J7" s="49">
        <f t="shared" si="0"/>
        <v>20.878402903817317</v>
      </c>
      <c r="K7" s="50">
        <f t="shared" si="3"/>
        <v>115.03999999999999</v>
      </c>
      <c r="L7" s="244">
        <f>Filter!K6</f>
        <v>342</v>
      </c>
      <c r="M7" s="49">
        <f t="shared" si="0"/>
        <v>45.310344827599373</v>
      </c>
      <c r="N7" s="50">
        <f t="shared" si="5"/>
        <v>249.66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83</v>
      </c>
      <c r="Y7" s="212">
        <f t="shared" si="12"/>
        <v>31.550544464618966</v>
      </c>
      <c r="Z7" s="230">
        <f t="shared" si="13"/>
        <v>173.84350000000001</v>
      </c>
      <c r="AA7" s="238">
        <f t="shared" ref="AA7:AA36" si="16">IF(ISBLANK(AB$43),"",(AB$43)*B7)</f>
        <v>181.82999999994718</v>
      </c>
      <c r="AB7" s="262">
        <f t="shared" ref="AB7:AB36" si="17">(D7+G7+J7+M7+Y7)</f>
        <v>174.04114519061318</v>
      </c>
      <c r="AC7" s="263">
        <f t="shared" ref="AC7:AC36" si="18">E7+H7+K7+N7+Z7+AA7</f>
        <v>1140.7967099999471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4.0200000000004366</v>
      </c>
      <c r="C8" s="228">
        <f>Filter!H7*10.23</f>
        <v>327.36</v>
      </c>
      <c r="D8" s="57">
        <f t="shared" si="14"/>
        <v>8.7133134328348749</v>
      </c>
      <c r="E8" s="58">
        <f t="shared" si="15"/>
        <v>35.027520000000003</v>
      </c>
      <c r="F8" s="244">
        <f>Filter!I7*2</f>
        <v>2790.72</v>
      </c>
      <c r="G8" s="57">
        <f t="shared" si="0"/>
        <v>65.602746268649582</v>
      </c>
      <c r="H8" s="58">
        <f t="shared" si="1"/>
        <v>263.72303999999997</v>
      </c>
      <c r="I8" s="211">
        <f>Filter!J7</f>
        <v>280</v>
      </c>
      <c r="J8" s="49">
        <f t="shared" si="0"/>
        <v>25.039800995022155</v>
      </c>
      <c r="K8" s="50">
        <f t="shared" si="3"/>
        <v>100.66</v>
      </c>
      <c r="L8" s="244">
        <f>Filter!K7</f>
        <v>342</v>
      </c>
      <c r="M8" s="49">
        <f t="shared" si="0"/>
        <v>62.104477611933554</v>
      </c>
      <c r="N8" s="50">
        <f t="shared" si="5"/>
        <v>249.66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42</v>
      </c>
      <c r="Y8" s="212">
        <f t="shared" si="12"/>
        <v>21.882835820893145</v>
      </c>
      <c r="Z8" s="230">
        <f t="shared" si="13"/>
        <v>87.968999999999994</v>
      </c>
      <c r="AA8" s="238">
        <f t="shared" si="16"/>
        <v>132.66000000001441</v>
      </c>
      <c r="AB8" s="262">
        <f t="shared" si="17"/>
        <v>183.34317412933333</v>
      </c>
      <c r="AC8" s="263">
        <f t="shared" si="18"/>
        <v>869.69956000001434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5.4400000000023283</v>
      </c>
      <c r="C9" s="228">
        <f>Filter!H8*10.23</f>
        <v>450.12</v>
      </c>
      <c r="D9" s="57">
        <f t="shared" si="14"/>
        <v>8.8534632352903291</v>
      </c>
      <c r="E9" s="58">
        <f t="shared" si="15"/>
        <v>48.162840000000003</v>
      </c>
      <c r="F9" s="244">
        <f>Filter!I8*2</f>
        <v>3798.48</v>
      </c>
      <c r="G9" s="57">
        <f t="shared" si="0"/>
        <v>65.984624999971757</v>
      </c>
      <c r="H9" s="58">
        <f t="shared" si="1"/>
        <v>358.95636000000002</v>
      </c>
      <c r="I9" s="211">
        <f>Filter!J8</f>
        <v>320</v>
      </c>
      <c r="J9" s="49">
        <f t="shared" si="0"/>
        <v>21.147058823520361</v>
      </c>
      <c r="K9" s="50">
        <f t="shared" si="3"/>
        <v>115.03999999999999</v>
      </c>
      <c r="L9" s="244">
        <f>Filter!K8</f>
        <v>410.40000000000003</v>
      </c>
      <c r="M9" s="49">
        <f t="shared" si="0"/>
        <v>55.072058823505849</v>
      </c>
      <c r="N9" s="50">
        <f t="shared" si="5"/>
        <v>299.59200000000004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61</v>
      </c>
      <c r="Y9" s="212">
        <f t="shared" si="12"/>
        <v>23.48612132351936</v>
      </c>
      <c r="Z9" s="230">
        <f t="shared" si="13"/>
        <v>127.7645</v>
      </c>
      <c r="AA9" s="238">
        <f t="shared" si="16"/>
        <v>179.52000000007683</v>
      </c>
      <c r="AB9" s="262">
        <f t="shared" si="17"/>
        <v>174.54332720580766</v>
      </c>
      <c r="AC9" s="263">
        <f t="shared" si="18"/>
        <v>1129.035700000077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3.7399999999979627</v>
      </c>
      <c r="C10" s="228">
        <f>Filter!H9*10.23</f>
        <v>276.21000000000004</v>
      </c>
      <c r="D10" s="57">
        <f t="shared" si="14"/>
        <v>7.9022647058866582</v>
      </c>
      <c r="E10" s="58">
        <f t="shared" si="15"/>
        <v>29.554470000000002</v>
      </c>
      <c r="F10" s="244">
        <f>Filter!I9*2</f>
        <v>2635.68</v>
      </c>
      <c r="G10" s="57">
        <f t="shared" si="0"/>
        <v>66.596727272763545</v>
      </c>
      <c r="H10" s="58">
        <f t="shared" si="1"/>
        <v>249.07175999999998</v>
      </c>
      <c r="I10" s="211">
        <f>Filter!J9</f>
        <v>200</v>
      </c>
      <c r="J10" s="49">
        <f t="shared" si="0"/>
        <v>19.224598930491752</v>
      </c>
      <c r="K10" s="50">
        <f t="shared" si="3"/>
        <v>71.899999999999991</v>
      </c>
      <c r="L10" s="244">
        <f>Filter!K9</f>
        <v>256.5</v>
      </c>
      <c r="M10" s="49">
        <f t="shared" si="0"/>
        <v>50.065508021417649</v>
      </c>
      <c r="N10" s="50">
        <f t="shared" si="5"/>
        <v>187.245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29</v>
      </c>
      <c r="Y10" s="212">
        <f t="shared" si="12"/>
        <v>16.240775401078366</v>
      </c>
      <c r="Z10" s="230">
        <f t="shared" si="13"/>
        <v>60.740499999999997</v>
      </c>
      <c r="AA10" s="238">
        <f t="shared" si="16"/>
        <v>123.41999999993277</v>
      </c>
      <c r="AB10" s="262">
        <f t="shared" si="17"/>
        <v>160.02987433163796</v>
      </c>
      <c r="AC10" s="263">
        <f t="shared" si="18"/>
        <v>721.93172999993271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5.9400000000023283</v>
      </c>
      <c r="C11" s="228">
        <f>Filter!H10*10.23</f>
        <v>480.81</v>
      </c>
      <c r="D11" s="57">
        <f t="shared" si="14"/>
        <v>8.66105555555216</v>
      </c>
      <c r="E11" s="58">
        <f t="shared" si="15"/>
        <v>51.446669999999997</v>
      </c>
      <c r="F11" s="244">
        <f>Filter!I10*2</f>
        <v>4612.4399999999996</v>
      </c>
      <c r="G11" s="57">
        <f t="shared" si="0"/>
        <v>73.379727272698503</v>
      </c>
      <c r="H11" s="58">
        <f t="shared" si="1"/>
        <v>435.87557999999996</v>
      </c>
      <c r="I11" s="211">
        <f>Filter!J10</f>
        <v>380</v>
      </c>
      <c r="J11" s="49">
        <f t="shared" si="0"/>
        <v>22.998316498307481</v>
      </c>
      <c r="K11" s="50">
        <f t="shared" si="3"/>
        <v>136.60999999999999</v>
      </c>
      <c r="L11" s="244">
        <f>Filter!K10</f>
        <v>495.90000000000003</v>
      </c>
      <c r="M11" s="49">
        <f t="shared" si="0"/>
        <v>60.943939393915507</v>
      </c>
      <c r="N11" s="50">
        <f t="shared" si="5"/>
        <v>362.00700000000001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93</v>
      </c>
      <c r="Y11" s="212">
        <f t="shared" si="12"/>
        <v>32.792676767663913</v>
      </c>
      <c r="Z11" s="230">
        <f t="shared" si="13"/>
        <v>194.7885</v>
      </c>
      <c r="AA11" s="238">
        <f t="shared" si="16"/>
        <v>196.02000000007683</v>
      </c>
      <c r="AB11" s="262">
        <f t="shared" si="17"/>
        <v>198.77571548813756</v>
      </c>
      <c r="AC11" s="263">
        <f t="shared" si="18"/>
        <v>1376.7477500000768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4.7299999999995634</v>
      </c>
      <c r="C12" s="228">
        <f>Filter!H11*10.23</f>
        <v>368.28000000000003</v>
      </c>
      <c r="D12" s="57">
        <f t="shared" si="14"/>
        <v>8.3310697674426297</v>
      </c>
      <c r="E12" s="58">
        <f t="shared" si="15"/>
        <v>39.40596</v>
      </c>
      <c r="F12" s="244">
        <f>Filter!I11*2</f>
        <v>4328.2</v>
      </c>
      <c r="G12" s="57">
        <f t="shared" si="0"/>
        <v>86.472494714595726</v>
      </c>
      <c r="H12" s="58">
        <f t="shared" si="1"/>
        <v>409.01490000000001</v>
      </c>
      <c r="I12" s="211">
        <f>Filter!J11</f>
        <v>220</v>
      </c>
      <c r="J12" s="49">
        <f t="shared" si="0"/>
        <v>16.720930232559684</v>
      </c>
      <c r="K12" s="50">
        <f t="shared" si="3"/>
        <v>79.09</v>
      </c>
      <c r="L12" s="244">
        <f>Filter!K11</f>
        <v>453.15000000000003</v>
      </c>
      <c r="M12" s="49">
        <f t="shared" si="0"/>
        <v>69.936469344615332</v>
      </c>
      <c r="N12" s="50">
        <f t="shared" si="5"/>
        <v>330.79950000000002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19</v>
      </c>
      <c r="Y12" s="212">
        <f t="shared" si="12"/>
        <v>8.4134249471466553</v>
      </c>
      <c r="Z12" s="230">
        <f t="shared" si="13"/>
        <v>39.795500000000004</v>
      </c>
      <c r="AA12" s="238">
        <f t="shared" si="16"/>
        <v>156.08999999998559</v>
      </c>
      <c r="AB12" s="262">
        <f t="shared" si="17"/>
        <v>189.87438900636005</v>
      </c>
      <c r="AC12" s="263">
        <f t="shared" si="18"/>
        <v>1054.1958599999855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5.1599999999998545</v>
      </c>
      <c r="C13" s="228">
        <f>Filter!H12*10.23</f>
        <v>378.51</v>
      </c>
      <c r="D13" s="57">
        <f t="shared" si="14"/>
        <v>7.8489476744188256</v>
      </c>
      <c r="E13" s="58">
        <f t="shared" si="15"/>
        <v>40.500569999999996</v>
      </c>
      <c r="F13" s="244">
        <f>Filter!I12*2</f>
        <v>4612.4399999999996</v>
      </c>
      <c r="G13" s="57">
        <f t="shared" si="0"/>
        <v>84.472011627909353</v>
      </c>
      <c r="H13" s="58">
        <f t="shared" si="1"/>
        <v>435.87557999999996</v>
      </c>
      <c r="I13" s="211">
        <f>Filter!J12</f>
        <v>300</v>
      </c>
      <c r="J13" s="49">
        <f t="shared" si="0"/>
        <v>20.901162790698262</v>
      </c>
      <c r="K13" s="50">
        <f t="shared" si="3"/>
        <v>107.85</v>
      </c>
      <c r="L13" s="244">
        <f>Filter!K12</f>
        <v>367.65000000000003</v>
      </c>
      <c r="M13" s="49">
        <f t="shared" si="0"/>
        <v>52.012500000001467</v>
      </c>
      <c r="N13" s="50">
        <f t="shared" si="5"/>
        <v>268.3845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7</v>
      </c>
      <c r="Y13" s="212">
        <f t="shared" si="12"/>
        <v>2.8413759689923284</v>
      </c>
      <c r="Z13" s="230">
        <f t="shared" si="13"/>
        <v>14.6615</v>
      </c>
      <c r="AA13" s="238">
        <f t="shared" si="16"/>
        <v>170.2799999999952</v>
      </c>
      <c r="AB13" s="262">
        <f t="shared" si="17"/>
        <v>168.07599806202023</v>
      </c>
      <c r="AC13" s="263">
        <f t="shared" si="18"/>
        <v>1037.5521499999952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5.6699999999982538</v>
      </c>
      <c r="C14" s="228">
        <f>Filter!H13*10.23</f>
        <v>429.66</v>
      </c>
      <c r="D14" s="57">
        <f t="shared" si="14"/>
        <v>8.10822222222472</v>
      </c>
      <c r="E14" s="58">
        <f t="shared" si="15"/>
        <v>45.973620000000004</v>
      </c>
      <c r="F14" s="244">
        <f>Filter!I13*2</f>
        <v>5155.08</v>
      </c>
      <c r="G14" s="57">
        <f t="shared" si="0"/>
        <v>85.918000000026453</v>
      </c>
      <c r="H14" s="58">
        <f t="shared" si="1"/>
        <v>487.15505999999999</v>
      </c>
      <c r="I14" s="211">
        <f>Filter!J13</f>
        <v>320</v>
      </c>
      <c r="J14" s="49">
        <f t="shared" si="0"/>
        <v>20.289241622581205</v>
      </c>
      <c r="K14" s="50">
        <f t="shared" si="3"/>
        <v>115.03999999999999</v>
      </c>
      <c r="L14" s="244">
        <f>Filter!K13</f>
        <v>384.75000000000006</v>
      </c>
      <c r="M14" s="49">
        <f t="shared" si="0"/>
        <v>49.53571428572954</v>
      </c>
      <c r="N14" s="50">
        <f t="shared" si="5"/>
        <v>280.86750000000001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19</v>
      </c>
      <c r="Y14" s="212">
        <f t="shared" si="12"/>
        <v>7.0186067019421978</v>
      </c>
      <c r="Z14" s="230">
        <f t="shared" si="13"/>
        <v>39.795500000000004</v>
      </c>
      <c r="AA14" s="238">
        <f t="shared" si="16"/>
        <v>187.10999999994237</v>
      </c>
      <c r="AB14" s="262">
        <f t="shared" si="17"/>
        <v>170.86978483250411</v>
      </c>
      <c r="AC14" s="263">
        <f t="shared" si="18"/>
        <v>1155.9416799999424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5.7299999999995634</v>
      </c>
      <c r="C15" s="228">
        <f>Filter!H14*10.23</f>
        <v>429.66</v>
      </c>
      <c r="D15" s="57">
        <f t="shared" si="14"/>
        <v>8.0233193717283608</v>
      </c>
      <c r="E15" s="58">
        <f t="shared" si="15"/>
        <v>45.973620000000004</v>
      </c>
      <c r="F15" s="244">
        <f>Filter!I14*2</f>
        <v>5348.88</v>
      </c>
      <c r="G15" s="57">
        <f t="shared" si="0"/>
        <v>88.214513089011959</v>
      </c>
      <c r="H15" s="58">
        <f t="shared" si="1"/>
        <v>505.46915999999999</v>
      </c>
      <c r="I15" s="211">
        <f>Filter!J14</f>
        <v>340</v>
      </c>
      <c r="J15" s="49">
        <f t="shared" si="0"/>
        <v>21.331588132636877</v>
      </c>
      <c r="K15" s="50">
        <f t="shared" si="3"/>
        <v>122.22999999999999</v>
      </c>
      <c r="L15" s="244">
        <f>Filter!K14</f>
        <v>427.50000000000006</v>
      </c>
      <c r="M15" s="49">
        <f t="shared" si="0"/>
        <v>54.463350785344474</v>
      </c>
      <c r="N15" s="50">
        <f t="shared" si="5"/>
        <v>312.07500000000005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30</v>
      </c>
      <c r="Y15" s="212">
        <f t="shared" si="12"/>
        <v>10.96596858638827</v>
      </c>
      <c r="Z15" s="230">
        <f t="shared" si="13"/>
        <v>62.835000000000001</v>
      </c>
      <c r="AA15" s="238">
        <f t="shared" si="16"/>
        <v>189.08999999998559</v>
      </c>
      <c r="AB15" s="262">
        <f t="shared" si="17"/>
        <v>182.99873996510996</v>
      </c>
      <c r="AC15" s="263">
        <f t="shared" si="18"/>
        <v>1237.6727799999856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4.0300000000024738</v>
      </c>
      <c r="C16" s="228">
        <f>Filter!H15*10.23</f>
        <v>296.67</v>
      </c>
      <c r="D16" s="57">
        <f t="shared" si="14"/>
        <v>7.8768461538413188</v>
      </c>
      <c r="E16" s="58">
        <f t="shared" si="15"/>
        <v>31.743690000000001</v>
      </c>
      <c r="F16" s="244">
        <f>Filter!I15*2</f>
        <v>3488.4</v>
      </c>
      <c r="G16" s="57">
        <f t="shared" si="0"/>
        <v>81.799950372158222</v>
      </c>
      <c r="H16" s="58">
        <f t="shared" si="1"/>
        <v>329.65379999999999</v>
      </c>
      <c r="I16" s="211">
        <f>Filter!J15</f>
        <v>100</v>
      </c>
      <c r="J16" s="49">
        <f t="shared" si="0"/>
        <v>8.920595533493282</v>
      </c>
      <c r="K16" s="50">
        <f t="shared" si="3"/>
        <v>35.949999999999996</v>
      </c>
      <c r="L16" s="244">
        <f>Filter!K15</f>
        <v>299.25</v>
      </c>
      <c r="M16" s="49">
        <f t="shared" si="0"/>
        <v>54.206575682348856</v>
      </c>
      <c r="N16" s="50">
        <f t="shared" si="5"/>
        <v>218.45249999999999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72</v>
      </c>
      <c r="Y16" s="212">
        <f t="shared" si="12"/>
        <v>37.420347394517975</v>
      </c>
      <c r="Z16" s="230">
        <f t="shared" si="13"/>
        <v>150.804</v>
      </c>
      <c r="AA16" s="238">
        <f t="shared" si="16"/>
        <v>132.99000000008164</v>
      </c>
      <c r="AB16" s="262">
        <f t="shared" si="17"/>
        <v>190.22431513635968</v>
      </c>
      <c r="AC16" s="263">
        <f t="shared" si="18"/>
        <v>899.59399000008159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3.9799999999995634</v>
      </c>
      <c r="C17" s="228">
        <f>Filter!H16*10.23</f>
        <v>296.67</v>
      </c>
      <c r="D17" s="57">
        <f t="shared" si="14"/>
        <v>7.9758015075385638</v>
      </c>
      <c r="E17" s="58">
        <f t="shared" si="15"/>
        <v>31.743690000000001</v>
      </c>
      <c r="F17" s="244">
        <f>Filter!I16*2</f>
        <v>2739.04</v>
      </c>
      <c r="G17" s="57">
        <f t="shared" si="0"/>
        <v>65.034994974881499</v>
      </c>
      <c r="H17" s="58">
        <f t="shared" si="1"/>
        <v>258.83927999999997</v>
      </c>
      <c r="I17" s="211">
        <f>Filter!J16</f>
        <v>440</v>
      </c>
      <c r="J17" s="49">
        <f t="shared" si="0"/>
        <v>39.743718592969188</v>
      </c>
      <c r="K17" s="50">
        <f t="shared" si="3"/>
        <v>158.18</v>
      </c>
      <c r="L17" s="244">
        <f>Filter!K16</f>
        <v>299.25</v>
      </c>
      <c r="M17" s="49">
        <f t="shared" si="0"/>
        <v>54.887562814076368</v>
      </c>
      <c r="N17" s="50">
        <f t="shared" si="5"/>
        <v>218.45249999999999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35</v>
      </c>
      <c r="Y17" s="212">
        <f t="shared" si="12"/>
        <v>18.418969849248253</v>
      </c>
      <c r="Z17" s="230">
        <f t="shared" si="13"/>
        <v>73.307500000000005</v>
      </c>
      <c r="AA17" s="238">
        <f t="shared" si="16"/>
        <v>131.33999999998559</v>
      </c>
      <c r="AB17" s="262">
        <f t="shared" si="17"/>
        <v>186.06104773871385</v>
      </c>
      <c r="AC17" s="263">
        <f t="shared" si="18"/>
        <v>871.86296999998558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4.3999999999978172</v>
      </c>
      <c r="C18" s="228">
        <f>Filter!H17*10.23</f>
        <v>398.97</v>
      </c>
      <c r="D18" s="57">
        <f t="shared" si="14"/>
        <v>9.7022250000048142</v>
      </c>
      <c r="E18" s="58">
        <f t="shared" si="15"/>
        <v>42.689790000000002</v>
      </c>
      <c r="F18" s="244">
        <f>Filter!I17*2</f>
        <v>3178.32</v>
      </c>
      <c r="G18" s="57">
        <f t="shared" si="0"/>
        <v>68.261645454579323</v>
      </c>
      <c r="H18" s="58">
        <f t="shared" si="1"/>
        <v>300.35124000000002</v>
      </c>
      <c r="I18" s="211">
        <f>Filter!J17</f>
        <v>320</v>
      </c>
      <c r="J18" s="49">
        <f t="shared" si="0"/>
        <v>26.145454545467516</v>
      </c>
      <c r="K18" s="50">
        <f t="shared" si="3"/>
        <v>115.03999999999999</v>
      </c>
      <c r="L18" s="244">
        <f>Filter!K17</f>
        <v>324.90000000000003</v>
      </c>
      <c r="M18" s="49">
        <f t="shared" si="0"/>
        <v>53.903863636390383</v>
      </c>
      <c r="N18" s="50">
        <f t="shared" si="5"/>
        <v>237.17700000000002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20</v>
      </c>
      <c r="Y18" s="212">
        <f t="shared" si="12"/>
        <v>9.5204545454592679</v>
      </c>
      <c r="Z18" s="230">
        <f t="shared" si="13"/>
        <v>41.89</v>
      </c>
      <c r="AA18" s="238">
        <f t="shared" si="16"/>
        <v>145.19999999992797</v>
      </c>
      <c r="AB18" s="262">
        <f t="shared" si="17"/>
        <v>167.53364318190131</v>
      </c>
      <c r="AC18" s="263">
        <f t="shared" si="18"/>
        <v>882.34802999992803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5.2900000000008731</v>
      </c>
      <c r="C19" s="228">
        <f>Filter!H18*10.23</f>
        <v>450.12</v>
      </c>
      <c r="D19" s="57">
        <f t="shared" si="14"/>
        <v>9.1045066162555859</v>
      </c>
      <c r="E19" s="58">
        <f t="shared" si="15"/>
        <v>48.162840000000003</v>
      </c>
      <c r="F19" s="244">
        <f>Filter!I18*2</f>
        <v>3630.52</v>
      </c>
      <c r="G19" s="57">
        <f t="shared" si="0"/>
        <v>64.85522495273031</v>
      </c>
      <c r="H19" s="58">
        <f t="shared" si="1"/>
        <v>343.08413999999999</v>
      </c>
      <c r="I19" s="211">
        <f>Filter!J18</f>
        <v>360</v>
      </c>
      <c r="J19" s="49">
        <f t="shared" si="0"/>
        <v>24.465028355383485</v>
      </c>
      <c r="K19" s="50">
        <f t="shared" si="3"/>
        <v>129.41999999999999</v>
      </c>
      <c r="L19" s="244">
        <f>Filter!K18</f>
        <v>342</v>
      </c>
      <c r="M19" s="49">
        <f t="shared" si="0"/>
        <v>47.19470699432113</v>
      </c>
      <c r="N19" s="50">
        <f t="shared" si="5"/>
        <v>249.66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43</v>
      </c>
      <c r="Y19" s="212">
        <f t="shared" si="12"/>
        <v>17.025236294893222</v>
      </c>
      <c r="Z19" s="230">
        <f t="shared" si="13"/>
        <v>90.063500000000005</v>
      </c>
      <c r="AA19" s="238">
        <f t="shared" si="16"/>
        <v>174.57000000002881</v>
      </c>
      <c r="AB19" s="262">
        <f t="shared" si="17"/>
        <v>162.64470321358374</v>
      </c>
      <c r="AC19" s="263">
        <f t="shared" si="18"/>
        <v>1034.9604800000288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5.0300000000024738</v>
      </c>
      <c r="C20" s="228">
        <f>Filter!H19*10.23</f>
        <v>491.04</v>
      </c>
      <c r="D20" s="57">
        <f t="shared" si="14"/>
        <v>10.445582504965042</v>
      </c>
      <c r="E20" s="58">
        <f t="shared" si="15"/>
        <v>52.54128</v>
      </c>
      <c r="F20" s="244">
        <f>Filter!I19*2</f>
        <v>3488.4</v>
      </c>
      <c r="G20" s="57">
        <f t="shared" si="0"/>
        <v>65.537534791220253</v>
      </c>
      <c r="H20" s="58">
        <f t="shared" si="1"/>
        <v>329.65379999999999</v>
      </c>
      <c r="I20" s="211">
        <f>Filter!J19</f>
        <v>340</v>
      </c>
      <c r="J20" s="49">
        <f t="shared" si="0"/>
        <v>24.300198807145104</v>
      </c>
      <c r="K20" s="50">
        <f t="shared" si="3"/>
        <v>122.22999999999999</v>
      </c>
      <c r="L20" s="244">
        <f>Filter!K19</f>
        <v>384.75000000000006</v>
      </c>
      <c r="M20" s="49">
        <f t="shared" si="0"/>
        <v>55.838469184863193</v>
      </c>
      <c r="N20" s="50">
        <f t="shared" si="5"/>
        <v>280.86750000000001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12</v>
      </c>
      <c r="Y20" s="212">
        <f t="shared" si="12"/>
        <v>4.9968190854846197</v>
      </c>
      <c r="Z20" s="230">
        <f t="shared" si="13"/>
        <v>25.134</v>
      </c>
      <c r="AA20" s="238">
        <f t="shared" si="16"/>
        <v>165.99000000008164</v>
      </c>
      <c r="AB20" s="262">
        <f t="shared" si="17"/>
        <v>161.11860437367821</v>
      </c>
      <c r="AC20" s="263">
        <f t="shared" si="18"/>
        <v>976.41658000008169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4.0399999999972351</v>
      </c>
      <c r="C21" s="228">
        <f>Filter!H20*10.23</f>
        <v>388.74</v>
      </c>
      <c r="D21" s="57">
        <f t="shared" si="14"/>
        <v>10.295836633670412</v>
      </c>
      <c r="E21" s="58">
        <f t="shared" si="15"/>
        <v>41.595179999999999</v>
      </c>
      <c r="F21" s="244">
        <f>Filter!I20*2</f>
        <v>2777.8</v>
      </c>
      <c r="G21" s="57">
        <f t="shared" si="0"/>
        <v>64.975767326777145</v>
      </c>
      <c r="H21" s="58">
        <f t="shared" si="1"/>
        <v>262.50210000000004</v>
      </c>
      <c r="I21" s="211">
        <f>Filter!J20</f>
        <v>280</v>
      </c>
      <c r="J21" s="49">
        <f t="shared" si="0"/>
        <v>24.915841584175467</v>
      </c>
      <c r="K21" s="50">
        <f t="shared" si="3"/>
        <v>100.66</v>
      </c>
      <c r="L21" s="244">
        <f>Filter!K20</f>
        <v>282.15000000000003</v>
      </c>
      <c r="M21" s="49">
        <f t="shared" si="0"/>
        <v>50.982549504985386</v>
      </c>
      <c r="N21" s="50">
        <f t="shared" si="5"/>
        <v>205.96950000000001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29</v>
      </c>
      <c r="Y21" s="212">
        <f t="shared" si="12"/>
        <v>15.034777227733061</v>
      </c>
      <c r="Z21" s="230">
        <f t="shared" si="13"/>
        <v>60.740499999999997</v>
      </c>
      <c r="AA21" s="238">
        <f t="shared" si="16"/>
        <v>133.31999999990876</v>
      </c>
      <c r="AB21" s="262">
        <f t="shared" si="17"/>
        <v>166.20477227734148</v>
      </c>
      <c r="AC21" s="263">
        <f t="shared" si="18"/>
        <v>804.78727999990883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5.2299999999995634</v>
      </c>
      <c r="C22" s="228">
        <f>Filter!H21*10.23</f>
        <v>450.12</v>
      </c>
      <c r="D22" s="57">
        <f t="shared" si="14"/>
        <v>9.2089560229453191</v>
      </c>
      <c r="E22" s="58">
        <f t="shared" si="15"/>
        <v>48.162840000000003</v>
      </c>
      <c r="F22" s="244">
        <f>Filter!I21*2</f>
        <v>3708.04</v>
      </c>
      <c r="G22" s="57">
        <f t="shared" ref="G22:V34" si="19">IF(ISBLANK(F22),"",(F22*H$43)/$B22)</f>
        <v>66.999957934996033</v>
      </c>
      <c r="H22" s="58">
        <f t="shared" si="1"/>
        <v>350.40978000000001</v>
      </c>
      <c r="I22" s="211">
        <f>Filter!J21</f>
        <v>400</v>
      </c>
      <c r="J22" s="49">
        <f t="shared" si="19"/>
        <v>27.495219885279539</v>
      </c>
      <c r="K22" s="50">
        <f t="shared" si="3"/>
        <v>143.79999999999998</v>
      </c>
      <c r="L22" s="244">
        <f>Filter!K21</f>
        <v>384.75000000000006</v>
      </c>
      <c r="M22" s="49">
        <f t="shared" si="19"/>
        <v>53.703154875721502</v>
      </c>
      <c r="N22" s="50">
        <f t="shared" si="5"/>
        <v>280.86750000000001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26</v>
      </c>
      <c r="Y22" s="212">
        <f t="shared" si="12"/>
        <v>10.412428298280028</v>
      </c>
      <c r="Z22" s="230">
        <f t="shared" si="13"/>
        <v>54.457000000000001</v>
      </c>
      <c r="AA22" s="238">
        <f t="shared" si="16"/>
        <v>172.58999999998559</v>
      </c>
      <c r="AB22" s="262">
        <f t="shared" si="17"/>
        <v>167.81971701722242</v>
      </c>
      <c r="AC22" s="263">
        <f t="shared" si="18"/>
        <v>1050.2871199999854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6.4400000000023283</v>
      </c>
      <c r="C23" s="228">
        <f>Filter!H22*10.23</f>
        <v>603.57000000000005</v>
      </c>
      <c r="D23" s="57">
        <f t="shared" si="14"/>
        <v>10.028259316766562</v>
      </c>
      <c r="E23" s="58">
        <f t="shared" si="15"/>
        <v>64.581990000000005</v>
      </c>
      <c r="F23" s="244">
        <f>Filter!I22*2</f>
        <v>4806.24</v>
      </c>
      <c r="G23" s="57">
        <f t="shared" si="19"/>
        <v>70.526347826061453</v>
      </c>
      <c r="H23" s="58">
        <f t="shared" si="1"/>
        <v>454.18968000000001</v>
      </c>
      <c r="I23" s="211">
        <f>Filter!J22</f>
        <v>440</v>
      </c>
      <c r="J23" s="49">
        <f t="shared" si="19"/>
        <v>24.562111801233357</v>
      </c>
      <c r="K23" s="50">
        <f t="shared" si="3"/>
        <v>158.18</v>
      </c>
      <c r="L23" s="244">
        <f>Filter!K22</f>
        <v>495.90000000000003</v>
      </c>
      <c r="M23" s="49">
        <f t="shared" si="19"/>
        <v>56.21226708072502</v>
      </c>
      <c r="N23" s="50">
        <f t="shared" si="5"/>
        <v>362.00700000000001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33</v>
      </c>
      <c r="Y23" s="212">
        <f t="shared" si="12"/>
        <v>10.732686335399846</v>
      </c>
      <c r="Z23" s="230">
        <f t="shared" si="13"/>
        <v>69.118499999999997</v>
      </c>
      <c r="AA23" s="238">
        <f t="shared" si="16"/>
        <v>212.52000000007683</v>
      </c>
      <c r="AB23" s="262">
        <f t="shared" si="17"/>
        <v>172.06167236018624</v>
      </c>
      <c r="AC23" s="263">
        <f t="shared" si="18"/>
        <v>1320.5971700000769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3.7900000000008731</v>
      </c>
      <c r="C24" s="228">
        <f>Filter!H23*10.23</f>
        <v>347.82</v>
      </c>
      <c r="D24" s="57">
        <f t="shared" si="14"/>
        <v>9.8197203166204297</v>
      </c>
      <c r="E24" s="58">
        <f t="shared" si="15"/>
        <v>37.216740000000001</v>
      </c>
      <c r="F24" s="244">
        <f>Filter!I23*2</f>
        <v>3178.32</v>
      </c>
      <c r="G24" s="57">
        <f t="shared" si="19"/>
        <v>79.248348284942168</v>
      </c>
      <c r="H24" s="58">
        <f t="shared" si="1"/>
        <v>300.35124000000002</v>
      </c>
      <c r="I24" s="211">
        <f>Filter!J23</f>
        <v>200</v>
      </c>
      <c r="J24" s="49">
        <f t="shared" si="19"/>
        <v>18.970976253293781</v>
      </c>
      <c r="K24" s="50">
        <f t="shared" si="3"/>
        <v>71.899999999999991</v>
      </c>
      <c r="L24" s="244">
        <f>Filter!K23</f>
        <v>256.5</v>
      </c>
      <c r="M24" s="49">
        <f t="shared" si="19"/>
        <v>49.405013192600755</v>
      </c>
      <c r="N24" s="50">
        <f t="shared" si="5"/>
        <v>187.245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7</v>
      </c>
      <c r="Y24" s="212">
        <f t="shared" si="12"/>
        <v>3.8684696569911932</v>
      </c>
      <c r="Z24" s="230">
        <f t="shared" si="13"/>
        <v>14.6615</v>
      </c>
      <c r="AA24" s="238">
        <f t="shared" si="16"/>
        <v>125.07000000002881</v>
      </c>
      <c r="AB24" s="262">
        <f t="shared" si="17"/>
        <v>161.31252770444831</v>
      </c>
      <c r="AC24" s="263">
        <f t="shared" si="18"/>
        <v>736.44448000002888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5.1399999999994179</v>
      </c>
      <c r="C25" s="228">
        <f>Filter!H24*10.23</f>
        <v>531.96</v>
      </c>
      <c r="D25" s="57">
        <f t="shared" si="14"/>
        <v>11.073875486382578</v>
      </c>
      <c r="E25" s="58">
        <f t="shared" si="15"/>
        <v>56.919720000000005</v>
      </c>
      <c r="F25" s="244">
        <f>Filter!I24*2</f>
        <v>4237.76</v>
      </c>
      <c r="G25" s="57">
        <f t="shared" si="19"/>
        <v>77.912124513627504</v>
      </c>
      <c r="H25" s="58">
        <f t="shared" si="1"/>
        <v>400.46832000000001</v>
      </c>
      <c r="I25" s="211">
        <f>Filter!J24</f>
        <v>380</v>
      </c>
      <c r="J25" s="49">
        <f t="shared" si="19"/>
        <v>26.577821011676157</v>
      </c>
      <c r="K25" s="50">
        <f t="shared" si="3"/>
        <v>136.60999999999999</v>
      </c>
      <c r="L25" s="244">
        <f>Filter!K24</f>
        <v>367.65000000000003</v>
      </c>
      <c r="M25" s="49">
        <f t="shared" si="19"/>
        <v>52.214883268488407</v>
      </c>
      <c r="N25" s="50">
        <f t="shared" si="5"/>
        <v>268.3845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15</v>
      </c>
      <c r="Y25" s="212">
        <f t="shared" si="12"/>
        <v>6.1123540856038048</v>
      </c>
      <c r="Z25" s="230">
        <f t="shared" si="13"/>
        <v>31.4175</v>
      </c>
      <c r="AA25" s="238">
        <f t="shared" si="16"/>
        <v>169.61999999998079</v>
      </c>
      <c r="AB25" s="262">
        <f t="shared" si="17"/>
        <v>173.89105836577843</v>
      </c>
      <c r="AC25" s="263">
        <f t="shared" si="18"/>
        <v>1063.4200399999809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4.7899999999972351</v>
      </c>
      <c r="C26" s="228">
        <f>Filter!H25*10.23</f>
        <v>398.97</v>
      </c>
      <c r="D26" s="57">
        <f t="shared" si="14"/>
        <v>8.9122734864352076</v>
      </c>
      <c r="E26" s="58">
        <f t="shared" si="15"/>
        <v>42.689790000000002</v>
      </c>
      <c r="F26" s="244">
        <f>Filter!I25*2</f>
        <v>3643.44</v>
      </c>
      <c r="G26" s="57">
        <f t="shared" si="19"/>
        <v>71.879974947849433</v>
      </c>
      <c r="H26" s="58">
        <f t="shared" si="1"/>
        <v>344.30508000000003</v>
      </c>
      <c r="I26" s="211">
        <f>Filter!J25</f>
        <v>280</v>
      </c>
      <c r="J26" s="49">
        <f t="shared" si="19"/>
        <v>21.014613778717766</v>
      </c>
      <c r="K26" s="50">
        <f t="shared" si="3"/>
        <v>100.66</v>
      </c>
      <c r="L26" s="244">
        <f>Filter!K25</f>
        <v>299.25</v>
      </c>
      <c r="M26" s="49">
        <f t="shared" si="19"/>
        <v>45.60594989564219</v>
      </c>
      <c r="N26" s="50">
        <f t="shared" si="5"/>
        <v>218.45249999999999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41</v>
      </c>
      <c r="Y26" s="212">
        <f t="shared" si="12"/>
        <v>17.927870563684671</v>
      </c>
      <c r="Z26" s="230">
        <f t="shared" si="13"/>
        <v>85.874499999999998</v>
      </c>
      <c r="AA26" s="238">
        <f t="shared" si="16"/>
        <v>158.06999999990876</v>
      </c>
      <c r="AB26" s="262">
        <f t="shared" si="17"/>
        <v>165.34068267232928</v>
      </c>
      <c r="AC26" s="263">
        <f t="shared" si="18"/>
        <v>950.05186999990883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6.4970000000030268</v>
      </c>
      <c r="C27" s="228">
        <f>Filter!H26*10.23</f>
        <v>531.96</v>
      </c>
      <c r="D27" s="57">
        <f t="shared" si="14"/>
        <v>8.760923503151222</v>
      </c>
      <c r="E27" s="58">
        <f t="shared" si="15"/>
        <v>56.919720000000005</v>
      </c>
      <c r="F27" s="244">
        <f>Filter!I26*2</f>
        <v>4806.24</v>
      </c>
      <c r="G27" s="57">
        <f t="shared" si="19"/>
        <v>69.907600430935574</v>
      </c>
      <c r="H27" s="58">
        <f t="shared" si="1"/>
        <v>454.18968000000001</v>
      </c>
      <c r="I27" s="211">
        <f>Filter!J26</f>
        <v>340</v>
      </c>
      <c r="J27" s="49">
        <f t="shared" si="19"/>
        <v>18.813298445427588</v>
      </c>
      <c r="K27" s="50">
        <f t="shared" si="3"/>
        <v>122.22999999999999</v>
      </c>
      <c r="L27" s="244">
        <f>Filter!K26</f>
        <v>470.25000000000006</v>
      </c>
      <c r="M27" s="49">
        <f t="shared" si="19"/>
        <v>52.837078651660782</v>
      </c>
      <c r="N27" s="50">
        <f t="shared" si="5"/>
        <v>343.28250000000003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27</v>
      </c>
      <c r="Y27" s="212">
        <f t="shared" si="12"/>
        <v>8.704248114510337</v>
      </c>
      <c r="Z27" s="230">
        <f t="shared" si="13"/>
        <v>56.551500000000004</v>
      </c>
      <c r="AA27" s="238">
        <f t="shared" si="16"/>
        <v>214.40100000009988</v>
      </c>
      <c r="AB27" s="262">
        <f t="shared" si="17"/>
        <v>159.02314914568549</v>
      </c>
      <c r="AC27" s="263">
        <f t="shared" si="18"/>
        <v>1247.5744000000998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3.7529999999969732</v>
      </c>
      <c r="C28" s="228">
        <f>Filter!H27*10.23</f>
        <v>296.67</v>
      </c>
      <c r="D28" s="57">
        <f t="shared" si="14"/>
        <v>8.4582174260659748</v>
      </c>
      <c r="E28" s="58">
        <f t="shared" si="15"/>
        <v>31.743690000000001</v>
      </c>
      <c r="F28" s="244">
        <f>Filter!I27*2</f>
        <v>2596.92</v>
      </c>
      <c r="G28" s="57">
        <f t="shared" si="19"/>
        <v>65.390071942498778</v>
      </c>
      <c r="H28" s="58">
        <f t="shared" si="1"/>
        <v>245.40894</v>
      </c>
      <c r="I28" s="211">
        <f>Filter!J27</f>
        <v>200</v>
      </c>
      <c r="J28" s="49">
        <f t="shared" si="19"/>
        <v>19.15800692780655</v>
      </c>
      <c r="K28" s="50">
        <f t="shared" si="3"/>
        <v>71.899999999999991</v>
      </c>
      <c r="L28" s="244">
        <f>Filter!K27</f>
        <v>282.15000000000003</v>
      </c>
      <c r="M28" s="49">
        <f t="shared" si="19"/>
        <v>54.881294964073042</v>
      </c>
      <c r="N28" s="50">
        <f t="shared" si="5"/>
        <v>205.96950000000001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11</v>
      </c>
      <c r="Y28" s="212">
        <f t="shared" si="12"/>
        <v>6.1389555022698064</v>
      </c>
      <c r="Z28" s="230">
        <f t="shared" si="13"/>
        <v>23.0395</v>
      </c>
      <c r="AA28" s="238">
        <f t="shared" si="16"/>
        <v>123.84899999990012</v>
      </c>
      <c r="AB28" s="262">
        <f t="shared" si="17"/>
        <v>154.02654676271413</v>
      </c>
      <c r="AC28" s="263">
        <f t="shared" si="18"/>
        <v>701.91062999990004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6.4600000000027649</v>
      </c>
      <c r="C29" s="228">
        <f>Filter!H28*10.23</f>
        <v>531.96</v>
      </c>
      <c r="D29" s="57">
        <f t="shared" si="14"/>
        <v>8.8111021671788929</v>
      </c>
      <c r="E29" s="58">
        <f t="shared" si="15"/>
        <v>56.919720000000005</v>
      </c>
      <c r="F29" s="244">
        <f>Filter!I28*2</f>
        <v>4754.5600000000004</v>
      </c>
      <c r="G29" s="57">
        <f t="shared" si="19"/>
        <v>69.551999999970235</v>
      </c>
      <c r="H29" s="58">
        <f t="shared" si="1"/>
        <v>449.30592000000001</v>
      </c>
      <c r="I29" s="211">
        <f>Filter!J28</f>
        <v>360</v>
      </c>
      <c r="J29" s="49">
        <f t="shared" si="19"/>
        <v>20.034055727545603</v>
      </c>
      <c r="K29" s="50">
        <f t="shared" si="3"/>
        <v>129.41999999999999</v>
      </c>
      <c r="L29" s="244">
        <f>Filter!K28</f>
        <v>470.25000000000006</v>
      </c>
      <c r="M29" s="49">
        <f t="shared" si="19"/>
        <v>53.139705882330205</v>
      </c>
      <c r="N29" s="50">
        <f t="shared" si="5"/>
        <v>343.28250000000003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15</v>
      </c>
      <c r="Y29" s="212">
        <f t="shared" si="12"/>
        <v>4.8633900928771752</v>
      </c>
      <c r="Z29" s="230">
        <f t="shared" si="13"/>
        <v>31.4175</v>
      </c>
      <c r="AA29" s="238">
        <f t="shared" si="16"/>
        <v>213.18000000009124</v>
      </c>
      <c r="AB29" s="262">
        <f t="shared" si="17"/>
        <v>156.40025386990212</v>
      </c>
      <c r="AC29" s="263">
        <f t="shared" si="18"/>
        <v>1223.5256400000912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5.4599999999991269</v>
      </c>
      <c r="C30" s="228">
        <f>Filter!H29*10.23</f>
        <v>419.43</v>
      </c>
      <c r="D30" s="57">
        <f t="shared" si="14"/>
        <v>8.2195989011002162</v>
      </c>
      <c r="E30" s="58">
        <f t="shared" si="15"/>
        <v>44.879010000000001</v>
      </c>
      <c r="F30" s="244">
        <f>Filter!I29*2</f>
        <v>3901.84</v>
      </c>
      <c r="G30" s="57">
        <f t="shared" si="19"/>
        <v>67.531846153856961</v>
      </c>
      <c r="H30" s="58">
        <f t="shared" si="1"/>
        <v>368.72388000000001</v>
      </c>
      <c r="I30" s="211">
        <f>Filter!J29</f>
        <v>300</v>
      </c>
      <c r="J30" s="49">
        <f t="shared" si="19"/>
        <v>19.75274725275041</v>
      </c>
      <c r="K30" s="50">
        <f t="shared" si="3"/>
        <v>107.85</v>
      </c>
      <c r="L30" s="244">
        <f>Filter!K29</f>
        <v>384.75000000000006</v>
      </c>
      <c r="M30" s="49">
        <f t="shared" si="19"/>
        <v>51.440934065942294</v>
      </c>
      <c r="N30" s="50">
        <f t="shared" si="5"/>
        <v>280.86750000000001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51</v>
      </c>
      <c r="Y30" s="212">
        <f t="shared" si="12"/>
        <v>19.564010989014118</v>
      </c>
      <c r="Z30" s="230">
        <f t="shared" si="13"/>
        <v>106.81950000000001</v>
      </c>
      <c r="AA30" s="238">
        <f t="shared" si="16"/>
        <v>180.17999999997119</v>
      </c>
      <c r="AB30" s="262">
        <f t="shared" si="17"/>
        <v>166.50913736266401</v>
      </c>
      <c r="AC30" s="263">
        <f t="shared" si="18"/>
        <v>1089.3198899999713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5.0099999999983993</v>
      </c>
      <c r="C31" s="228">
        <f>Filter!H30*10.23</f>
        <v>409.20000000000005</v>
      </c>
      <c r="D31" s="57">
        <f t="shared" si="14"/>
        <v>8.7394011976075845</v>
      </c>
      <c r="E31" s="58">
        <f t="shared" si="15"/>
        <v>43.784400000000005</v>
      </c>
      <c r="F31" s="244">
        <f>Filter!I30*2</f>
        <v>3669.28</v>
      </c>
      <c r="G31" s="57">
        <f t="shared" si="19"/>
        <v>69.210970059902351</v>
      </c>
      <c r="H31" s="58">
        <f t="shared" si="1"/>
        <v>346.74696</v>
      </c>
      <c r="I31" s="211">
        <f>Filter!J30</f>
        <v>260</v>
      </c>
      <c r="J31" s="49">
        <f t="shared" si="19"/>
        <v>18.656686626752467</v>
      </c>
      <c r="K31" s="50">
        <f t="shared" si="3"/>
        <v>93.47</v>
      </c>
      <c r="L31" s="244">
        <f>Filter!K30</f>
        <v>410.40000000000003</v>
      </c>
      <c r="M31" s="49">
        <f t="shared" si="19"/>
        <v>59.798802395228698</v>
      </c>
      <c r="N31" s="50">
        <f t="shared" si="5"/>
        <v>299.59200000000004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27</v>
      </c>
      <c r="Y31" s="212">
        <f t="shared" si="12"/>
        <v>11.28772455090181</v>
      </c>
      <c r="Z31" s="230">
        <f t="shared" si="13"/>
        <v>56.551500000000004</v>
      </c>
      <c r="AA31" s="238">
        <f t="shared" si="16"/>
        <v>165.32999999994718</v>
      </c>
      <c r="AB31" s="262">
        <f t="shared" si="17"/>
        <v>167.69358483039292</v>
      </c>
      <c r="AC31" s="263">
        <f t="shared" si="18"/>
        <v>1005.4748599999473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5.0100000000020373</v>
      </c>
      <c r="C32" s="228">
        <f>Filter!H31*10.23</f>
        <v>398.97</v>
      </c>
      <c r="D32" s="57">
        <f t="shared" si="14"/>
        <v>8.5209161676612055</v>
      </c>
      <c r="E32" s="58">
        <f t="shared" si="15"/>
        <v>42.689790000000002</v>
      </c>
      <c r="F32" s="244">
        <f>Filter!I31*2</f>
        <v>2751.96</v>
      </c>
      <c r="G32" s="57">
        <f t="shared" si="19"/>
        <v>51.908227544889073</v>
      </c>
      <c r="H32" s="58">
        <f t="shared" si="1"/>
        <v>260.06022000000002</v>
      </c>
      <c r="I32" s="211">
        <f>Filter!J31</f>
        <v>260</v>
      </c>
      <c r="J32" s="49">
        <f t="shared" si="19"/>
        <v>18.656686626738921</v>
      </c>
      <c r="K32" s="50">
        <f t="shared" si="3"/>
        <v>93.47</v>
      </c>
      <c r="L32" s="244">
        <f>Filter!K31</f>
        <v>384.75000000000006</v>
      </c>
      <c r="M32" s="49">
        <f t="shared" si="19"/>
        <v>56.061377245486185</v>
      </c>
      <c r="N32" s="50">
        <f t="shared" si="5"/>
        <v>280.86750000000001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35</v>
      </c>
      <c r="Y32" s="212">
        <f t="shared" si="12"/>
        <v>14.632235528936167</v>
      </c>
      <c r="Z32" s="230">
        <f t="shared" si="13"/>
        <v>73.307500000000005</v>
      </c>
      <c r="AA32" s="238">
        <f t="shared" si="16"/>
        <v>165.33000000006723</v>
      </c>
      <c r="AB32" s="262">
        <f t="shared" si="17"/>
        <v>149.77944311371158</v>
      </c>
      <c r="AC32" s="263">
        <f t="shared" si="18"/>
        <v>915.7250100000673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5.2799999999988358</v>
      </c>
      <c r="C33" s="228">
        <f>Filter!H32*10.23</f>
        <v>429.66</v>
      </c>
      <c r="D33" s="57">
        <f t="shared" si="14"/>
        <v>8.7071250000019198</v>
      </c>
      <c r="E33" s="58">
        <f t="shared" si="15"/>
        <v>45.973620000000004</v>
      </c>
      <c r="F33" s="244">
        <f>Filter!I32*2</f>
        <v>3643.44</v>
      </c>
      <c r="G33" s="57">
        <f t="shared" si="19"/>
        <v>65.209295454559836</v>
      </c>
      <c r="H33" s="58">
        <f t="shared" si="1"/>
        <v>344.30508000000003</v>
      </c>
      <c r="I33" s="211">
        <f>Filter!J32</f>
        <v>300</v>
      </c>
      <c r="J33" s="49">
        <f t="shared" si="19"/>
        <v>20.426136363640865</v>
      </c>
      <c r="K33" s="50">
        <f t="shared" si="3"/>
        <v>107.85</v>
      </c>
      <c r="L33" s="244">
        <f>Filter!K32</f>
        <v>342</v>
      </c>
      <c r="M33" s="49">
        <f t="shared" si="19"/>
        <v>47.284090909101337</v>
      </c>
      <c r="N33" s="50">
        <f t="shared" si="5"/>
        <v>249.66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43</v>
      </c>
      <c r="Y33" s="212">
        <f t="shared" si="12"/>
        <v>17.057481060609824</v>
      </c>
      <c r="Z33" s="230">
        <f t="shared" si="13"/>
        <v>90.063500000000005</v>
      </c>
      <c r="AA33" s="238">
        <f t="shared" si="16"/>
        <v>174.23999999996158</v>
      </c>
      <c r="AB33" s="262">
        <f t="shared" si="17"/>
        <v>158.68412878791381</v>
      </c>
      <c r="AC33" s="263">
        <f t="shared" si="18"/>
        <v>1012.0921999999615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5.7700000000004366</v>
      </c>
      <c r="C34" s="228">
        <f>Filter!H33*10.23</f>
        <v>460.35</v>
      </c>
      <c r="D34" s="57">
        <f t="shared" si="14"/>
        <v>8.5368197573650377</v>
      </c>
      <c r="E34" s="58">
        <f t="shared" si="15"/>
        <v>49.257449999999999</v>
      </c>
      <c r="F34" s="244">
        <f>Filter!I33*2</f>
        <v>4056.88</v>
      </c>
      <c r="G34" s="57">
        <f t="shared" si="19"/>
        <v>66.442835355280934</v>
      </c>
      <c r="H34" s="58">
        <f t="shared" si="1"/>
        <v>383.37515999999999</v>
      </c>
      <c r="I34" s="211">
        <f>Filter!J33</f>
        <v>360</v>
      </c>
      <c r="J34" s="49">
        <f t="shared" si="19"/>
        <v>22.429809358750468</v>
      </c>
      <c r="K34" s="50">
        <f t="shared" si="3"/>
        <v>129.41999999999999</v>
      </c>
      <c r="L34" s="244">
        <f>Filter!K33</f>
        <v>410.40000000000003</v>
      </c>
      <c r="M34" s="49">
        <f t="shared" si="19"/>
        <v>51.9223570190602</v>
      </c>
      <c r="N34" s="50">
        <f t="shared" si="5"/>
        <v>299.59200000000004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18</v>
      </c>
      <c r="Y34" s="212">
        <f t="shared" si="12"/>
        <v>6.5339688041589508</v>
      </c>
      <c r="Z34" s="230">
        <f t="shared" si="13"/>
        <v>37.701000000000001</v>
      </c>
      <c r="AA34" s="238">
        <f t="shared" si="16"/>
        <v>190.41000000001441</v>
      </c>
      <c r="AB34" s="262">
        <f t="shared" si="17"/>
        <v>155.86579029461558</v>
      </c>
      <c r="AC34" s="263">
        <f t="shared" si="18"/>
        <v>1089.7556100000145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4.569999999999709</v>
      </c>
      <c r="C35" s="228">
        <f>Filter!H34*10.23</f>
        <v>398.97</v>
      </c>
      <c r="D35" s="57">
        <f t="shared" ref="D35:D36" si="20">IF(ISBLANK(C35),"",(C35*E$43)/$B35)</f>
        <v>9.3413107221012517</v>
      </c>
      <c r="E35" s="58">
        <f t="shared" ref="E35:E36" si="21">IF(ISBLANK(C35),"",C35*E$43)</f>
        <v>42.689790000000002</v>
      </c>
      <c r="F35" s="244">
        <f>Filter!I34*2</f>
        <v>3178.32</v>
      </c>
      <c r="G35" s="57">
        <f t="shared" ref="G35:G36" si="22">IF(ISBLANK(F35),"",(F35*H$43)/$B35)</f>
        <v>65.72237199125145</v>
      </c>
      <c r="H35" s="58">
        <f t="shared" ref="H35:H36" si="23">IF(ISBLANK(F35),"",F35*H$43)</f>
        <v>300.35124000000002</v>
      </c>
      <c r="I35" s="211">
        <f>Filter!J34</f>
        <v>100</v>
      </c>
      <c r="J35" s="49">
        <f t="shared" ref="J35:J36" si="24">IF(ISBLANK(I35),"",(I35*K$43)/$B35)</f>
        <v>7.866520787746671</v>
      </c>
      <c r="K35" s="50">
        <f t="shared" ref="K35:K36" si="25">IF(ISBLANK(I35),"",I35*K$43)</f>
        <v>35.949999999999996</v>
      </c>
      <c r="L35" s="244">
        <f>Filter!K34</f>
        <v>342</v>
      </c>
      <c r="M35" s="49">
        <f t="shared" ref="M35:M36" si="26">IF(ISBLANK(L35),"",(L35*N$43)/$B35)</f>
        <v>54.630196936546149</v>
      </c>
      <c r="N35" s="50">
        <f t="shared" ref="N35:N36" si="27">IF(ISBLANK(L35),"",L35*N$43)</f>
        <v>249.66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14</v>
      </c>
      <c r="Y35" s="212">
        <f t="shared" ref="Y35:Y36" si="34">IF(ISBLANK(X35),"",(X35*Z$43)/$B35)</f>
        <v>6.4164113785562078</v>
      </c>
      <c r="Z35" s="230">
        <f t="shared" ref="Z35:Z36" si="35">IF(ISBLANK(X35),"",X35*Z$43)</f>
        <v>29.323</v>
      </c>
      <c r="AA35" s="238">
        <f t="shared" si="16"/>
        <v>150.8099999999904</v>
      </c>
      <c r="AB35" s="262">
        <f t="shared" si="17"/>
        <v>143.97681181620172</v>
      </c>
      <c r="AC35" s="263">
        <f t="shared" si="18"/>
        <v>808.78402999999037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 t="str">
        <f>Pumpage!C36</f>
        <v/>
      </c>
      <c r="C36" s="228">
        <f>Filter!H35*10.23</f>
        <v>0</v>
      </c>
      <c r="D36" s="57" t="e">
        <f t="shared" si="20"/>
        <v>#VALUE!</v>
      </c>
      <c r="E36" s="58">
        <f t="shared" si="21"/>
        <v>0</v>
      </c>
      <c r="F36" s="244">
        <f>Filter!I35*2</f>
        <v>0</v>
      </c>
      <c r="G36" s="57" t="e">
        <f t="shared" si="22"/>
        <v>#VALUE!</v>
      </c>
      <c r="H36" s="58">
        <f t="shared" si="23"/>
        <v>0</v>
      </c>
      <c r="I36" s="211">
        <f>Filter!J35</f>
        <v>0</v>
      </c>
      <c r="J36" s="49" t="e">
        <f t="shared" si="24"/>
        <v>#VALUE!</v>
      </c>
      <c r="K36" s="50">
        <f t="shared" si="25"/>
        <v>0</v>
      </c>
      <c r="L36" s="244" t="str">
        <f>Filter!K35</f>
        <v/>
      </c>
      <c r="M36" s="49" t="e">
        <f t="shared" si="26"/>
        <v>#VALUE!</v>
      </c>
      <c r="N36" s="50" t="e">
        <f t="shared" si="27"/>
        <v>#VALUE!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0</v>
      </c>
      <c r="Y36" s="212" t="e">
        <f t="shared" si="34"/>
        <v>#VALUE!</v>
      </c>
      <c r="Z36" s="230">
        <f t="shared" si="35"/>
        <v>0</v>
      </c>
      <c r="AA36" s="238" t="e">
        <f t="shared" si="16"/>
        <v>#VALUE!</v>
      </c>
      <c r="AB36" s="262" t="e">
        <f t="shared" si="17"/>
        <v>#VALUE!</v>
      </c>
      <c r="AC36" s="263" t="e">
        <f t="shared" si="18"/>
        <v>#VALUE!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152.45999999999913</v>
      </c>
      <c r="C37" s="249"/>
      <c r="D37" s="250"/>
      <c r="E37" s="251">
        <f t="shared" ref="E37:W37" si="36">SUM(E6:E36)</f>
        <v>1354.0325699999999</v>
      </c>
      <c r="F37" s="213"/>
      <c r="G37" s="252"/>
      <c r="H37" s="253">
        <f t="shared" si="36"/>
        <v>10889.56386</v>
      </c>
      <c r="I37" s="213"/>
      <c r="J37" s="214"/>
      <c r="K37" s="215">
        <f t="shared" si="36"/>
        <v>3264.2599999999998</v>
      </c>
      <c r="L37" s="213"/>
      <c r="M37" s="214"/>
      <c r="N37" s="215" t="e">
        <f>SUM(N6:N36)</f>
        <v>#VALUE!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2063.0825000000004</v>
      </c>
      <c r="AA37" s="214">
        <f>SUMIF(AA6:AA36,"&lt;&gt;#VALUE!")</f>
        <v>5031.1799999999712</v>
      </c>
      <c r="AB37" s="239">
        <f>SUMIF(AB6:AB36,"&lt;&gt;#VALUE!")</f>
        <v>5056.3045367101704</v>
      </c>
      <c r="AC37" s="239">
        <f>SUMIF(AC6:AC36,"&lt;&gt;#VALUE!")</f>
        <v>30722.310429999969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5.0819999999999705</v>
      </c>
      <c r="C38" s="254">
        <f>AVERAGE(C6:C36)</f>
        <v>408.21</v>
      </c>
      <c r="D38" s="216">
        <f>AVERAGEIF(D6:D36,"&lt;&gt;#VALUE!")</f>
        <v>8.881450583609892</v>
      </c>
      <c r="E38" s="255">
        <f t="shared" ref="E38:W38" si="38">AVERAGE(E6:E36)</f>
        <v>43.678469999999997</v>
      </c>
      <c r="F38" s="256">
        <f t="shared" si="38"/>
        <v>3717.2090322580652</v>
      </c>
      <c r="G38" s="216">
        <f>AVERAGEIF(G6:G36,"&lt;&gt;#VALUE!")</f>
        <v>71.180623679803588</v>
      </c>
      <c r="H38" s="216">
        <f t="shared" si="38"/>
        <v>351.2762535483871</v>
      </c>
      <c r="I38" s="256">
        <f t="shared" si="38"/>
        <v>292.90322580645159</v>
      </c>
      <c r="J38" s="216">
        <f>AVERAGEIF(J6:J36,"&lt;&gt;#VALUE!")</f>
        <v>21.409770591508337</v>
      </c>
      <c r="K38" s="256">
        <f t="shared" si="38"/>
        <v>105.29870967741935</v>
      </c>
      <c r="L38" s="256">
        <f t="shared" si="38"/>
        <v>370.78499999999991</v>
      </c>
      <c r="M38" s="216">
        <f>AVERAGEIF(M6:M36,"&lt;&gt;#VALUE!")</f>
        <v>53.377814464496041</v>
      </c>
      <c r="N38" s="216">
        <f>AVERAGEIF(N6:N36,"&lt;&gt;#VALUE!")</f>
        <v>270.67305000000005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31.774193548387096</v>
      </c>
      <c r="Y38" s="216">
        <f t="shared" si="39"/>
        <v>13.693825237587804</v>
      </c>
      <c r="Z38" s="257">
        <f t="shared" si="39"/>
        <v>66.551048387096785</v>
      </c>
      <c r="AA38" s="240">
        <f t="shared" ref="AA38" si="40">AVERAGEIF(AA6:AA36,"&lt;&gt;#VALUE!")</f>
        <v>167.70599999999905</v>
      </c>
      <c r="AB38" s="264">
        <f>AC37/B37</f>
        <v>201.51062855831131</v>
      </c>
      <c r="AC38" s="257">
        <f>AVERAGEIF(AC6:AC36,"&lt;&gt;#VALUE!")</f>
        <v>1024.0770143333323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6.5499999999992724</v>
      </c>
      <c r="C39" s="258">
        <f>MAX(C6:C36)</f>
        <v>603.57000000000005</v>
      </c>
      <c r="D39" s="259" t="e">
        <f t="shared" ref="D39:Z39" si="41">MAX(D6:D36)</f>
        <v>#VALUE!</v>
      </c>
      <c r="E39" s="259">
        <f t="shared" si="41"/>
        <v>64.581990000000005</v>
      </c>
      <c r="F39" s="217">
        <f t="shared" si="41"/>
        <v>5788.16</v>
      </c>
      <c r="G39" s="260" t="e">
        <f t="shared" si="41"/>
        <v>#VALUE!</v>
      </c>
      <c r="H39" s="260">
        <f t="shared" si="41"/>
        <v>546.98112000000003</v>
      </c>
      <c r="I39" s="217">
        <f t="shared" si="41"/>
        <v>440</v>
      </c>
      <c r="J39" s="217" t="e">
        <f t="shared" si="41"/>
        <v>#VALUE!</v>
      </c>
      <c r="K39" s="217">
        <f t="shared" si="41"/>
        <v>158.18</v>
      </c>
      <c r="L39" s="217">
        <f t="shared" si="41"/>
        <v>495.90000000000003</v>
      </c>
      <c r="M39" s="217" t="e">
        <f t="shared" si="41"/>
        <v>#VALUE!</v>
      </c>
      <c r="N39" s="217" t="e">
        <f t="shared" si="41"/>
        <v>#VALUE!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93</v>
      </c>
      <c r="Y39" s="217" t="e">
        <f t="shared" si="41"/>
        <v>#VALUE!</v>
      </c>
      <c r="Z39" s="261">
        <f t="shared" si="41"/>
        <v>194.7885</v>
      </c>
      <c r="AA39" s="241" t="e">
        <f t="shared" ref="AA39:AC39" si="42">MAX(AA6:AA36)</f>
        <v>#VALUE!</v>
      </c>
      <c r="AB39" s="265" t="e">
        <f t="shared" si="42"/>
        <v>#VALUE!</v>
      </c>
      <c r="AC39" s="217" t="e">
        <f t="shared" si="42"/>
        <v>#VALUE!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3.7399999999979627</v>
      </c>
      <c r="C40" s="258">
        <f>MIN(C6:C36)</f>
        <v>0</v>
      </c>
      <c r="D40" s="259" t="e">
        <f t="shared" ref="D40:Z40" si="43">MIN(D6:D36)</f>
        <v>#VALUE!</v>
      </c>
      <c r="E40" s="259">
        <f t="shared" si="43"/>
        <v>0</v>
      </c>
      <c r="F40" s="217">
        <f t="shared" si="43"/>
        <v>0</v>
      </c>
      <c r="G40" s="260" t="e">
        <f t="shared" si="43"/>
        <v>#VALUE!</v>
      </c>
      <c r="H40" s="260">
        <f t="shared" si="43"/>
        <v>0</v>
      </c>
      <c r="I40" s="217">
        <f t="shared" si="43"/>
        <v>0</v>
      </c>
      <c r="J40" s="217" t="e">
        <f t="shared" si="43"/>
        <v>#VALUE!</v>
      </c>
      <c r="K40" s="217">
        <f t="shared" si="43"/>
        <v>0</v>
      </c>
      <c r="L40" s="217">
        <f t="shared" si="43"/>
        <v>256.5</v>
      </c>
      <c r="M40" s="217" t="e">
        <f t="shared" si="43"/>
        <v>#VALUE!</v>
      </c>
      <c r="N40" s="217" t="e">
        <f t="shared" si="43"/>
        <v>#VALUE!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0</v>
      </c>
      <c r="Y40" s="217" t="e">
        <f t="shared" si="43"/>
        <v>#VALUE!</v>
      </c>
      <c r="Z40" s="261">
        <f t="shared" si="43"/>
        <v>0</v>
      </c>
      <c r="AA40" s="242" t="e">
        <f t="shared" ref="AA40:AC40" si="44">MIN(AA6:AA36)</f>
        <v>#VALUE!</v>
      </c>
      <c r="AB40" s="265" t="e">
        <f t="shared" si="44"/>
        <v>#VALUE!</v>
      </c>
      <c r="AC40" s="217" t="e">
        <f t="shared" si="44"/>
        <v>#VALUE!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6" t="s">
        <v>66</v>
      </c>
      <c r="D43" s="406"/>
      <c r="E43" s="106">
        <v>0.107</v>
      </c>
      <c r="F43" s="421" t="s">
        <v>70</v>
      </c>
      <c r="G43" s="421"/>
      <c r="H43" s="106">
        <v>9.4500000000000001E-2</v>
      </c>
      <c r="I43" s="408" t="s">
        <v>71</v>
      </c>
      <c r="J43" s="408"/>
      <c r="K43" s="106">
        <v>0.35949999999999999</v>
      </c>
      <c r="L43" s="428" t="s">
        <v>72</v>
      </c>
      <c r="M43" s="428"/>
      <c r="N43" s="106">
        <v>0.73</v>
      </c>
      <c r="O43" s="429" t="s">
        <v>73</v>
      </c>
      <c r="P43" s="429"/>
      <c r="Q43" s="106">
        <v>0.25</v>
      </c>
      <c r="R43" s="409" t="s">
        <v>74</v>
      </c>
      <c r="S43" s="409"/>
      <c r="T43" s="106">
        <v>0.25</v>
      </c>
      <c r="U43" s="430" t="s">
        <v>68</v>
      </c>
      <c r="V43" s="430"/>
      <c r="W43" s="106">
        <v>0.25</v>
      </c>
      <c r="X43" s="440" t="s">
        <v>102</v>
      </c>
      <c r="Y43" s="440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6" t="s">
        <v>67</v>
      </c>
      <c r="D45" s="406"/>
      <c r="E45" s="114"/>
      <c r="F45" s="421" t="s">
        <v>67</v>
      </c>
      <c r="G45" s="421"/>
      <c r="H45" s="115"/>
      <c r="I45" s="408" t="s">
        <v>67</v>
      </c>
      <c r="J45" s="408"/>
      <c r="K45" s="116"/>
      <c r="L45" s="428" t="s">
        <v>67</v>
      </c>
      <c r="M45" s="428"/>
      <c r="N45" s="117"/>
      <c r="O45" s="429" t="s">
        <v>67</v>
      </c>
      <c r="P45" s="429"/>
      <c r="Q45" s="118"/>
      <c r="R45" s="409" t="s">
        <v>67</v>
      </c>
      <c r="S45" s="409"/>
      <c r="T45" s="119"/>
      <c r="U45" s="430" t="s">
        <v>67</v>
      </c>
      <c r="V45" s="430"/>
      <c r="W45" s="114"/>
      <c r="X45" s="441" t="s">
        <v>67</v>
      </c>
      <c r="Y45" s="441"/>
      <c r="Z45" s="222"/>
      <c r="AA45" s="235" t="s">
        <v>105</v>
      </c>
      <c r="AB45" s="236"/>
      <c r="AC45" s="338">
        <f>AB38/1000</f>
        <v>0.20151062855831131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13" workbookViewId="0">
      <selection activeCell="B39" sqref="B39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5" t="s">
        <v>121</v>
      </c>
      <c r="B4" s="446"/>
      <c r="C4" s="447"/>
    </row>
    <row r="5" spans="1:3" ht="27.6" customHeight="1" thickBot="1" x14ac:dyDescent="0.3">
      <c r="A5" s="442" t="s">
        <v>119</v>
      </c>
      <c r="B5" s="443"/>
      <c r="C5" s="444"/>
    </row>
    <row r="6" spans="1:3" x14ac:dyDescent="0.25">
      <c r="A6" s="344" t="s">
        <v>120</v>
      </c>
      <c r="B6" s="344">
        <v>9399840</v>
      </c>
      <c r="C6" s="344"/>
    </row>
    <row r="7" spans="1:3" x14ac:dyDescent="0.25">
      <c r="A7" s="345">
        <v>1</v>
      </c>
      <c r="B7" s="333">
        <f>'[1]1'!$J$37</f>
        <v>9440540</v>
      </c>
      <c r="C7" s="333">
        <f>IF(ISBLANK(Pumpage!B7),"",(B7-B6))</f>
        <v>40700</v>
      </c>
    </row>
    <row r="8" spans="1:3" x14ac:dyDescent="0.25">
      <c r="A8" s="345">
        <v>2</v>
      </c>
      <c r="B8" s="333">
        <f>'[1]2'!$J$37</f>
        <v>9481370</v>
      </c>
      <c r="C8" s="333">
        <f t="shared" ref="C8:C36" si="0">B8-B7</f>
        <v>40830</v>
      </c>
    </row>
    <row r="9" spans="1:3" x14ac:dyDescent="0.25">
      <c r="A9" s="345">
        <v>3</v>
      </c>
      <c r="B9" s="333">
        <f>'[1]3'!$J$37</f>
        <v>9510500</v>
      </c>
      <c r="C9" s="333">
        <f t="shared" si="0"/>
        <v>29130</v>
      </c>
    </row>
    <row r="10" spans="1:3" x14ac:dyDescent="0.25">
      <c r="A10" s="345">
        <v>4</v>
      </c>
      <c r="B10" s="333">
        <f>'[1]4'!$J$37</f>
        <v>9550570</v>
      </c>
      <c r="C10" s="333">
        <f t="shared" si="0"/>
        <v>40070</v>
      </c>
    </row>
    <row r="11" spans="1:3" x14ac:dyDescent="0.25">
      <c r="A11" s="345">
        <v>5</v>
      </c>
      <c r="B11" s="333">
        <f>'[1]5'!$J$37</f>
        <v>9578330</v>
      </c>
      <c r="C11" s="333">
        <f t="shared" si="0"/>
        <v>27760</v>
      </c>
    </row>
    <row r="12" spans="1:3" x14ac:dyDescent="0.25">
      <c r="A12" s="345">
        <v>6</v>
      </c>
      <c r="B12" s="333">
        <f>'[1]6'!$J$37</f>
        <v>9618490</v>
      </c>
      <c r="C12" s="333">
        <f t="shared" si="0"/>
        <v>40160</v>
      </c>
    </row>
    <row r="13" spans="1:3" x14ac:dyDescent="0.25">
      <c r="A13" s="345">
        <v>7</v>
      </c>
      <c r="B13" s="333">
        <f>'[1]7'!$J$37</f>
        <v>9651810</v>
      </c>
      <c r="C13" s="333">
        <f t="shared" si="0"/>
        <v>33320</v>
      </c>
    </row>
    <row r="14" spans="1:3" x14ac:dyDescent="0.25">
      <c r="A14" s="345">
        <v>8</v>
      </c>
      <c r="B14" s="333">
        <f>'[1]8'!$J$37</f>
        <v>9692260</v>
      </c>
      <c r="C14" s="333">
        <f t="shared" si="0"/>
        <v>40450</v>
      </c>
    </row>
    <row r="15" spans="1:3" x14ac:dyDescent="0.25">
      <c r="A15" s="345">
        <v>9</v>
      </c>
      <c r="B15" s="333">
        <f>'[1]9'!$J$37</f>
        <v>9732700</v>
      </c>
      <c r="C15" s="333">
        <f t="shared" si="0"/>
        <v>40440</v>
      </c>
    </row>
    <row r="16" spans="1:3" x14ac:dyDescent="0.25">
      <c r="A16" s="345">
        <v>10</v>
      </c>
      <c r="B16" s="333">
        <f>'[1]10'!$J$37</f>
        <v>9772990</v>
      </c>
      <c r="C16" s="333">
        <f t="shared" si="0"/>
        <v>40290</v>
      </c>
    </row>
    <row r="17" spans="1:3" x14ac:dyDescent="0.25">
      <c r="A17" s="345">
        <v>11</v>
      </c>
      <c r="B17" s="333">
        <f>'[1]11'!$J$37</f>
        <v>9804960</v>
      </c>
      <c r="C17" s="333">
        <f t="shared" si="0"/>
        <v>31970</v>
      </c>
    </row>
    <row r="18" spans="1:3" x14ac:dyDescent="0.25">
      <c r="A18" s="345">
        <v>12</v>
      </c>
      <c r="B18" s="333">
        <v>9836660</v>
      </c>
      <c r="C18" s="333">
        <f t="shared" si="0"/>
        <v>31700</v>
      </c>
    </row>
    <row r="19" spans="1:3" x14ac:dyDescent="0.25">
      <c r="A19" s="345">
        <v>13</v>
      </c>
      <c r="B19" s="333">
        <f>'[1]13'!$J$37</f>
        <v>9873060</v>
      </c>
      <c r="C19" s="333">
        <f t="shared" si="0"/>
        <v>36400</v>
      </c>
    </row>
    <row r="20" spans="1:3" x14ac:dyDescent="0.25">
      <c r="A20" s="345">
        <v>14</v>
      </c>
      <c r="B20" s="333">
        <f>'[1]14'!$J$37</f>
        <v>9913670</v>
      </c>
      <c r="C20" s="333">
        <f t="shared" si="0"/>
        <v>40610</v>
      </c>
    </row>
    <row r="21" spans="1:3" x14ac:dyDescent="0.25">
      <c r="A21" s="345">
        <v>15</v>
      </c>
      <c r="B21" s="333">
        <f>'[1]15'!$J$37</f>
        <v>9953860</v>
      </c>
      <c r="C21" s="333">
        <f t="shared" si="0"/>
        <v>40190</v>
      </c>
    </row>
    <row r="22" spans="1:3" x14ac:dyDescent="0.25">
      <c r="A22" s="345">
        <v>16</v>
      </c>
      <c r="B22" s="333">
        <f>'[1]16'!$J$37</f>
        <v>9961800</v>
      </c>
      <c r="C22" s="333">
        <f t="shared" si="0"/>
        <v>7940</v>
      </c>
    </row>
    <row r="23" spans="1:3" x14ac:dyDescent="0.25">
      <c r="A23" s="345">
        <v>17</v>
      </c>
      <c r="B23" s="333">
        <f>'[1]17'!$J$37</f>
        <v>9997310</v>
      </c>
      <c r="C23" s="333">
        <f t="shared" si="0"/>
        <v>35510</v>
      </c>
    </row>
    <row r="24" spans="1:3" x14ac:dyDescent="0.25">
      <c r="A24" s="345">
        <v>18</v>
      </c>
      <c r="B24" s="333">
        <f>'[1]18'!$J$37</f>
        <v>10037910</v>
      </c>
      <c r="C24" s="333">
        <f t="shared" si="0"/>
        <v>40600</v>
      </c>
    </row>
    <row r="25" spans="1:3" x14ac:dyDescent="0.25">
      <c r="A25" s="345">
        <v>19</v>
      </c>
      <c r="B25" s="333">
        <f>'[1]19'!$J$37</f>
        <v>10068260</v>
      </c>
      <c r="C25" s="333">
        <f t="shared" si="0"/>
        <v>30350</v>
      </c>
    </row>
    <row r="26" spans="1:3" x14ac:dyDescent="0.25">
      <c r="A26" s="345">
        <v>20</v>
      </c>
      <c r="B26" s="333">
        <f>'[1]20'!$J$37</f>
        <v>10108740</v>
      </c>
      <c r="C26" s="333">
        <f t="shared" si="0"/>
        <v>40480</v>
      </c>
    </row>
    <row r="27" spans="1:3" x14ac:dyDescent="0.25">
      <c r="A27" s="345">
        <v>21</v>
      </c>
      <c r="B27" s="333">
        <f>'[1]21'!$J$37</f>
        <v>10142080</v>
      </c>
      <c r="C27" s="333">
        <f t="shared" si="0"/>
        <v>33340</v>
      </c>
    </row>
    <row r="28" spans="1:3" x14ac:dyDescent="0.25">
      <c r="A28" s="345">
        <v>22</v>
      </c>
      <c r="B28" s="333">
        <f>'[1]22'!$J$37</f>
        <v>10182610</v>
      </c>
      <c r="C28" s="333">
        <f t="shared" si="0"/>
        <v>40530</v>
      </c>
    </row>
    <row r="29" spans="1:3" x14ac:dyDescent="0.25">
      <c r="A29" s="345">
        <v>23</v>
      </c>
      <c r="B29" s="333">
        <f>'[1]23'!$J$37</f>
        <v>10208480</v>
      </c>
      <c r="C29" s="333">
        <f t="shared" si="0"/>
        <v>25870</v>
      </c>
    </row>
    <row r="30" spans="1:3" x14ac:dyDescent="0.25">
      <c r="A30" s="345">
        <v>24</v>
      </c>
      <c r="B30" s="333">
        <f>'[1]24'!$J$37</f>
        <v>10248240</v>
      </c>
      <c r="C30" s="333">
        <f t="shared" si="0"/>
        <v>39760</v>
      </c>
    </row>
    <row r="31" spans="1:3" x14ac:dyDescent="0.25">
      <c r="A31" s="345">
        <v>25</v>
      </c>
      <c r="B31" s="333">
        <f>'[1]25'!$J$37</f>
        <v>10288740</v>
      </c>
      <c r="C31" s="333">
        <f t="shared" si="0"/>
        <v>40500</v>
      </c>
    </row>
    <row r="32" spans="1:3" x14ac:dyDescent="0.25">
      <c r="A32" s="345">
        <v>26</v>
      </c>
      <c r="B32" s="333">
        <f>'[1]26'!$J$37</f>
        <v>10328650</v>
      </c>
      <c r="C32" s="333">
        <f t="shared" si="0"/>
        <v>39910</v>
      </c>
    </row>
    <row r="33" spans="1:3" x14ac:dyDescent="0.25">
      <c r="A33" s="345">
        <v>27</v>
      </c>
      <c r="B33" s="333">
        <f>'[1]27'!$J$37</f>
        <v>10369060</v>
      </c>
      <c r="C33" s="333">
        <f t="shared" si="0"/>
        <v>40410</v>
      </c>
    </row>
    <row r="34" spans="1:3" x14ac:dyDescent="0.25">
      <c r="A34" s="345">
        <v>28</v>
      </c>
      <c r="B34" s="333">
        <f>'[1]28'!$J$37</f>
        <v>10407410</v>
      </c>
      <c r="C34" s="333">
        <f t="shared" si="0"/>
        <v>38350</v>
      </c>
    </row>
    <row r="35" spans="1:3" x14ac:dyDescent="0.25">
      <c r="A35" s="345">
        <v>29</v>
      </c>
      <c r="B35" s="333">
        <f>'[1]29'!$J$37</f>
        <v>10449240</v>
      </c>
      <c r="C35" s="333">
        <f t="shared" si="0"/>
        <v>41830</v>
      </c>
    </row>
    <row r="36" spans="1:3" x14ac:dyDescent="0.25">
      <c r="A36" s="345">
        <v>30</v>
      </c>
      <c r="B36" s="333">
        <f>'[1]30'!$J$37</f>
        <v>10482760</v>
      </c>
      <c r="C36" s="333">
        <f t="shared" si="0"/>
        <v>33520</v>
      </c>
    </row>
    <row r="37" spans="1:3" x14ac:dyDescent="0.25">
      <c r="A37" s="345">
        <v>31</v>
      </c>
      <c r="B37" s="333">
        <v>10482760</v>
      </c>
      <c r="C37" s="333">
        <f t="shared" ref="C37" si="1">B37-B36</f>
        <v>0</v>
      </c>
    </row>
    <row r="38" spans="1:3" x14ac:dyDescent="0.25">
      <c r="A38" s="333" t="s">
        <v>48</v>
      </c>
      <c r="B38" s="333"/>
      <c r="C38" s="333">
        <f>SUM(C7:C37)</f>
        <v>1082920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>
        <f>'[3]Monthly Chemical Report'!$E$37</f>
        <v>2021.7446699999998</v>
      </c>
    </row>
    <row r="108" spans="2:3" x14ac:dyDescent="0.25">
      <c r="B108" s="335" t="s">
        <v>113</v>
      </c>
      <c r="C108" s="336">
        <f>'Monthly Chemical Report'!$H$37</f>
        <v>10889.56386</v>
      </c>
    </row>
    <row r="109" spans="2:3" x14ac:dyDescent="0.25">
      <c r="B109" s="335" t="s">
        <v>95</v>
      </c>
      <c r="C109" s="336">
        <f>'Monthly Chemical Report'!$K$37</f>
        <v>3264.2599999999998</v>
      </c>
    </row>
    <row r="110" spans="2:3" x14ac:dyDescent="0.25">
      <c r="B110" s="335" t="s">
        <v>114</v>
      </c>
      <c r="C110" s="336" t="e">
        <f>'Monthly Chemical Report'!$N$37</f>
        <v>#VALUE!</v>
      </c>
    </row>
    <row r="111" spans="2:3" x14ac:dyDescent="0.25">
      <c r="B111" s="335" t="s">
        <v>115</v>
      </c>
      <c r="C111" s="336">
        <f>'Monthly Chemical Report'!Z37</f>
        <v>2063.0825000000004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30722.310429999969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Corey Lee</cp:lastModifiedBy>
  <cp:lastPrinted>2018-07-16T10:01:03Z</cp:lastPrinted>
  <dcterms:created xsi:type="dcterms:W3CDTF">2013-07-05T18:30:31Z</dcterms:created>
  <dcterms:modified xsi:type="dcterms:W3CDTF">2021-02-25T15:34:14Z</dcterms:modified>
</cp:coreProperties>
</file>